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20" windowWidth="12120" windowHeight="8820" tabRatio="935" firstSheet="2" activeTab="2"/>
  </bookViews>
  <sheets>
    <sheet name="AT-2-S1 BUDGET" sheetId="96" state="hidden" r:id="rId1"/>
    <sheet name="AT_2A_fundflow" sheetId="99" state="hidden" r:id="rId2"/>
    <sheet name="First-Page" sheetId="194" r:id="rId3"/>
    <sheet name="Contents" sheetId="196" r:id="rId4"/>
    <sheet name="Sheet1" sheetId="195" r:id="rId5"/>
    <sheet name="AT-1-Gen_Info " sheetId="151" r:id="rId6"/>
    <sheet name="AT-2-S1 BUDGET (2)" sheetId="156" r:id="rId7"/>
    <sheet name="AT_2A_fundflow (2)" sheetId="157" r:id="rId8"/>
    <sheet name="AT-3" sheetId="100" r:id="rId9"/>
    <sheet name="AT3A_cvrg(Insti)_PY" sheetId="1" r:id="rId10"/>
    <sheet name="AT3B_cvrg(Insti)_UPY " sheetId="58" r:id="rId11"/>
    <sheet name="AT3C_cvrg(Insti)_UPY " sheetId="59" r:id="rId12"/>
    <sheet name="AT-4enrolment vs availed_PY" sheetId="60" r:id="rId13"/>
    <sheet name="AT-4Aenrolment vs availed_UPY" sheetId="47" r:id="rId14"/>
    <sheet name="AT-4B" sheetId="141" r:id="rId15"/>
    <sheet name="T5_PLAN_vs_PRFM" sheetId="4" r:id="rId16"/>
    <sheet name="T5A_PLAN_vs_PRFM " sheetId="111" r:id="rId17"/>
    <sheet name="T5B_PLAN_vs_PRFM  (2)" sheetId="127" r:id="rId18"/>
    <sheet name="T5C_Drought_PLAN_vs_PRFM " sheetId="113" r:id="rId19"/>
    <sheet name="T5D_Drought_PLAN_vs_PRFM  " sheetId="112" r:id="rId20"/>
    <sheet name="T6_FG_py_Utlsn" sheetId="5" state="hidden" r:id="rId21"/>
    <sheet name="T6A_FG_Upy_Utlsn " sheetId="74" state="hidden" r:id="rId22"/>
    <sheet name="T6B_Pay_FG_FCI_Pry" sheetId="86" state="hidden" r:id="rId23"/>
    <sheet name="T6C_Coarse_Grain" sheetId="128" state="hidden" r:id="rId24"/>
    <sheet name="T7_CC_PY_Utlsn" sheetId="7" state="hidden" r:id="rId25"/>
    <sheet name="T7ACC_UPY_Utlsn " sheetId="75" state="hidden" r:id="rId26"/>
    <sheet name="AT-8_Hon_CCH_Pry" sheetId="88" state="hidden" r:id="rId27"/>
    <sheet name="AT-8A_Hon_CCH_UPry" sheetId="114" state="hidden" r:id="rId28"/>
    <sheet name="AT9_TA" sheetId="13" state="hidden" r:id="rId29"/>
    <sheet name="AT10_MME" sheetId="14" state="hidden" r:id="rId30"/>
    <sheet name="AT10A_" sheetId="138" state="hidden" r:id="rId31"/>
    <sheet name="AT-10 B" sheetId="121" state="hidden" r:id="rId32"/>
    <sheet name="AT-10 C" sheetId="123" state="hidden" r:id="rId33"/>
    <sheet name="AT-10D" sheetId="102" state="hidden" r:id="rId34"/>
    <sheet name="AT-10 E" sheetId="142" state="hidden" r:id="rId35"/>
    <sheet name="T6_FG_PRY_Utlsn" sheetId="176" r:id="rId36"/>
    <sheet name="T6A_FG_UPRY_Utlsn" sheetId="177" r:id="rId37"/>
    <sheet name="T6B_Pay_FG_FCI-PRY" sheetId="198" r:id="rId38"/>
    <sheet name="T6B_Pay_FG_FCI-UPRY" sheetId="199" r:id="rId39"/>
    <sheet name="T6C_Coarse_Grain (2)" sheetId="180" r:id="rId40"/>
    <sheet name="T7_CC_PY_Utlsn Final" sheetId="158" r:id="rId41"/>
    <sheet name="T7A_CC_UPY_Utlsn Final" sheetId="159" r:id="rId42"/>
    <sheet name="AT-8_Hon_CCH_Pry (2)" sheetId="205" r:id="rId43"/>
    <sheet name="AT-8A_Hon_CCH_UPry (2)" sheetId="206" r:id="rId44"/>
    <sheet name="AT9_TA PS MS" sheetId="197" r:id="rId45"/>
    <sheet name="AT10_MME Final" sheetId="163" r:id="rId46"/>
    <sheet name="AT10A_ (2)" sheetId="152" r:id="rId47"/>
    <sheet name="AT-10 B (2)" sheetId="164" r:id="rId48"/>
    <sheet name="AT-10 C (2)" sheetId="193" r:id="rId49"/>
    <sheet name="AT 10-D 2017-18 (AWP)" sheetId="192" r:id="rId50"/>
    <sheet name="AT-10 E " sheetId="190" r:id="rId51"/>
    <sheet name="AT-10 F Drinking Water" sheetId="191" r:id="rId52"/>
    <sheet name="AT11_KS Year wise" sheetId="115" r:id="rId53"/>
    <sheet name="AT11A_KS-District wise" sheetId="16" r:id="rId54"/>
    <sheet name="AT12_KD-New-f" sheetId="26" r:id="rId55"/>
    <sheet name="AT12A_KD-Replacement-f" sheetId="117" r:id="rId56"/>
    <sheet name="Mode of cooking" sheetId="103" state="hidden" r:id="rId57"/>
    <sheet name="AT-13Mode of cooking (2)" sheetId="153" r:id="rId58"/>
    <sheet name="AT-14" sheetId="124" r:id="rId59"/>
    <sheet name="AT-14 A" sheetId="135" r:id="rId60"/>
    <sheet name="AT-15" sheetId="132" r:id="rId61"/>
    <sheet name="AT-16" sheetId="133" state="hidden" r:id="rId62"/>
    <sheet name="AT-16 (2)" sheetId="165" r:id="rId63"/>
    <sheet name="AT_17_Coverage-RBSK " sheetId="93" r:id="rId64"/>
    <sheet name="AT18_Details_Community " sheetId="66" r:id="rId65"/>
    <sheet name="AT_19_Impl_Agency" sheetId="84" state="hidden" r:id="rId66"/>
    <sheet name="AT_20_CentralCookingagency " sheetId="119" state="hidden" r:id="rId67"/>
    <sheet name="AT-21" sheetId="105" state="hidden" r:id="rId68"/>
    <sheet name="AT_19_Impl_Agency (2)" sheetId="166" r:id="rId69"/>
    <sheet name="AT_20_CentralCookingagency  (3)" sheetId="167" r:id="rId70"/>
    <sheet name="AT-21 (3)" sheetId="168" r:id="rId71"/>
    <sheet name="AT-22" sheetId="108" r:id="rId72"/>
    <sheet name="AT-23 MIS" sheetId="101" state="hidden" r:id="rId73"/>
    <sheet name="AT-23A _AMS" sheetId="139" state="hidden" r:id="rId74"/>
    <sheet name="AT-24" sheetId="104" state="hidden" r:id="rId75"/>
    <sheet name="AT-25" sheetId="109" state="hidden" r:id="rId76"/>
    <sheet name="Sheet1 (2)" sheetId="137" state="hidden" r:id="rId77"/>
    <sheet name="AT26_NoWD" sheetId="27" state="hidden" r:id="rId78"/>
    <sheet name="AT26A_NoWD" sheetId="28" state="hidden" r:id="rId79"/>
    <sheet name="AT-23_MIS" sheetId="181" r:id="rId80"/>
    <sheet name="AT-23A _AMS-" sheetId="182" r:id="rId81"/>
    <sheet name="AT-24 (2)" sheetId="169" r:id="rId82"/>
    <sheet name="AT-25 (2)" sheetId="170" r:id="rId83"/>
    <sheet name="AT26_NoWD (2)" sheetId="171" r:id="rId84"/>
    <sheet name="AT26A_NoWD (2)" sheetId="172" r:id="rId85"/>
    <sheet name="AT27_FG_PRY New Child" sheetId="200" r:id="rId86"/>
    <sheet name="AT27A_FG_UPRY_New Child" sheetId="201" r:id="rId87"/>
    <sheet name="AT27B_FG_NCLP New Child" sheetId="202" r:id="rId88"/>
    <sheet name="AT27C_FG_Drought-PRY New Child" sheetId="203" r:id="rId89"/>
    <sheet name="AT27D_FG_Drought UPRY New Child" sheetId="204" r:id="rId90"/>
    <sheet name="AT_28_RqmtKitchen" sheetId="62" r:id="rId91"/>
    <sheet name="AT-28A_RqmtPlinthArea" sheetId="78" r:id="rId92"/>
    <sheet name="AT29_K_D" sheetId="72" r:id="rId93"/>
    <sheet name="AT-30_Coook-cum-Helper (2)" sheetId="150" r:id="rId94"/>
    <sheet name="AT_31_Budget_provision Nor+Dro " sheetId="208" r:id="rId95"/>
    <sheet name="AT32_Drought Pry Util (2)" sheetId="174" r:id="rId96"/>
    <sheet name="AT-32A Drought UPry Util (2)" sheetId="175" r:id="rId97"/>
    <sheet name="AT-30_Coook-cum-Helper" sheetId="65" state="hidden" r:id="rId98"/>
    <sheet name="AT_31_Budget_provision " sheetId="98" state="hidden" r:id="rId99"/>
    <sheet name="AT32_Drought Pry Util" sheetId="148" state="hidden" r:id="rId100"/>
    <sheet name="AT-32A Drought UPry Util" sheetId="149" state="hidden" r:id="rId101"/>
  </sheets>
  <externalReferences>
    <externalReference r:id="rId102"/>
  </externalReferences>
  <definedNames>
    <definedName name="_xlnm._FilterDatabase" localSheetId="68" hidden="1">'AT_19_Impl_Agency (2)'!$A$9:$K$61</definedName>
    <definedName name="_xlnm._FilterDatabase" localSheetId="48" hidden="1">'AT-10 C (2)'!$A$8:$K$8</definedName>
    <definedName name="_xlnm._FilterDatabase" localSheetId="46" hidden="1">'AT10A_ (2)'!$A$12:$E$12</definedName>
    <definedName name="_xlnm._FilterDatabase" localSheetId="87" hidden="1">'AT27B_FG_NCLP New Child'!$A$10:$R$62</definedName>
    <definedName name="_xlnm._FilterDatabase" localSheetId="88" hidden="1">'AT27C_FG_Drought-PRY New Child'!$A$10:$N$62</definedName>
    <definedName name="_xlnm._FilterDatabase" localSheetId="89" hidden="1">'AT27D_FG_Drought UPRY New Child'!$A$10:$AF$62</definedName>
    <definedName name="_xlnm._FilterDatabase" localSheetId="95" hidden="1">'AT32_Drought Pry Util (2)'!$A$10:$M$62</definedName>
    <definedName name="_xlnm._FilterDatabase" localSheetId="96" hidden="1">'AT-32A Drought UPry Util (2)'!$A$10:$P$62</definedName>
    <definedName name="_xlnm._FilterDatabase" localSheetId="44" hidden="1">'AT9_TA PS MS'!$A$10:$V$10</definedName>
    <definedName name="_xlnm._FilterDatabase" localSheetId="35" hidden="1">T6_FG_PRY_Utlsn!$A$11:$N$64</definedName>
    <definedName name="_xlnm._FilterDatabase" localSheetId="36" hidden="1">T6A_FG_UPRY_Utlsn!$A$11:$N$65</definedName>
    <definedName name="_xlnm._FilterDatabase" localSheetId="40" hidden="1">'T7_CC_PY_Utlsn Final'!$A$11:$R$63</definedName>
    <definedName name="_xlnm._FilterDatabase" localSheetId="41" hidden="1">'T7A_CC_UPY_Utlsn Final'!$A$11:$R$63</definedName>
    <definedName name="_xlnm.Database" localSheetId="49">#REF!</definedName>
    <definedName name="_xlnm.Database" localSheetId="68">#REF!</definedName>
    <definedName name="_xlnm.Database" localSheetId="94">#REF!</definedName>
    <definedName name="_xlnm.Database" localSheetId="47">#REF!</definedName>
    <definedName name="_xlnm.Database" localSheetId="48">#REF!</definedName>
    <definedName name="_xlnm.Database" localSheetId="62">#REF!</definedName>
    <definedName name="_xlnm.Database" localSheetId="5">#REF!</definedName>
    <definedName name="_xlnm.Database" localSheetId="44">#REF!</definedName>
    <definedName name="_xlnm.Database" localSheetId="3">#REF!</definedName>
    <definedName name="_xlnm.Database">#REF!</definedName>
    <definedName name="e" localSheetId="49">#REF!</definedName>
    <definedName name="e" localSheetId="68">#REF!</definedName>
    <definedName name="e" localSheetId="94">#REF!</definedName>
    <definedName name="e" localSheetId="47">#REF!</definedName>
    <definedName name="e" localSheetId="48">#REF!</definedName>
    <definedName name="e" localSheetId="62">#REF!</definedName>
    <definedName name="e" localSheetId="5">#REF!</definedName>
    <definedName name="e" localSheetId="44">#REF!</definedName>
    <definedName name="e" localSheetId="3">#REF!</definedName>
    <definedName name="e">#REF!</definedName>
    <definedName name="ff" localSheetId="49">#REF!</definedName>
    <definedName name="ff" localSheetId="94">#REF!</definedName>
    <definedName name="ff" localSheetId="48">#REF!</definedName>
    <definedName name="ff" localSheetId="44">#REF!</definedName>
    <definedName name="ff" localSheetId="3">#REF!</definedName>
    <definedName name="ff">#REF!</definedName>
    <definedName name="_xlnm.Print_Area" localSheetId="63">'AT_17_Coverage-RBSK '!$A$1:$L$73</definedName>
    <definedName name="_xlnm.Print_Area" localSheetId="65">AT_19_Impl_Agency!$A$1:$J$41</definedName>
    <definedName name="_xlnm.Print_Area" localSheetId="68">'AT_19_Impl_Agency (2)'!$A$1:$J$75</definedName>
    <definedName name="_xlnm.Print_Area" localSheetId="66">'AT_20_CentralCookingagency '!$A$1:$M$38</definedName>
    <definedName name="_xlnm.Print_Area" localSheetId="69">'AT_20_CentralCookingagency  (3)'!$A$1:$M$73</definedName>
    <definedName name="_xlnm.Print_Area" localSheetId="90">AT_28_RqmtKitchen!$A$1:$R$75</definedName>
    <definedName name="_xlnm.Print_Area" localSheetId="1">AT_2A_fundflow!$A$1:$V$29</definedName>
    <definedName name="_xlnm.Print_Area" localSheetId="7">'AT_2A_fundflow (2)'!$A$1:$W$29</definedName>
    <definedName name="_xlnm.Print_Area" localSheetId="98">'AT_31_Budget_provision '!$A$1:$W$35</definedName>
    <definedName name="_xlnm.Print_Area" localSheetId="94">'AT_31_Budget_provision Nor+Dro '!$A$1:$Z$32</definedName>
    <definedName name="_xlnm.Print_Area" localSheetId="31">'AT-10 B'!$A$1:$J$33</definedName>
    <definedName name="_xlnm.Print_Area" localSheetId="47">'AT-10 B (2)'!$A$1:$J$69</definedName>
    <definedName name="_xlnm.Print_Area" localSheetId="32">'AT-10 C'!$A$1:$J$23</definedName>
    <definedName name="_xlnm.Print_Area" localSheetId="48">'AT-10 C (2)'!$A$1:$K$66</definedName>
    <definedName name="_xlnm.Print_Area" localSheetId="34">'AT-10 E'!$A$1:$G$24</definedName>
    <definedName name="_xlnm.Print_Area" localSheetId="50">'AT-10 E '!$A$1:$G$68</definedName>
    <definedName name="_xlnm.Print_Area" localSheetId="51">'AT-10 F Drinking Water'!$A$1:$O$70</definedName>
    <definedName name="_xlnm.Print_Area" localSheetId="29">AT10_MME!$A$1:$H$32</definedName>
    <definedName name="_xlnm.Print_Area" localSheetId="45">'AT10_MME Final'!$A$1:$H$32</definedName>
    <definedName name="_xlnm.Print_Area" localSheetId="30">AT10A_!$A$1:$E$34</definedName>
    <definedName name="_xlnm.Print_Area" localSheetId="46">'AT10A_ (2)'!$A$1:$E$74</definedName>
    <definedName name="_xlnm.Print_Area" localSheetId="33">'AT-10D'!$A$1:$H$31</definedName>
    <definedName name="_xlnm.Print_Area" localSheetId="52">'AT11_KS Year wise'!$A$1:$K$40</definedName>
    <definedName name="_xlnm.Print_Area" localSheetId="53">'AT11A_KS-District wise'!$A$1:$K$72</definedName>
    <definedName name="_xlnm.Print_Area" localSheetId="54">'AT12_KD-New-f'!$A$1:$K$71</definedName>
    <definedName name="_xlnm.Print_Area" localSheetId="55">'AT12A_KD-Replacement-f'!$A$1:$K$71</definedName>
    <definedName name="_xlnm.Print_Area" localSheetId="57">'AT-13Mode of cooking (2)'!$A$1:$H$67</definedName>
    <definedName name="_xlnm.Print_Area" localSheetId="58">'AT-14'!$A$1:$N$66</definedName>
    <definedName name="_xlnm.Print_Area" localSheetId="59">'AT-14 A'!$A$1:$H$66</definedName>
    <definedName name="_xlnm.Print_Area" localSheetId="60">'AT-15'!$A$1:$L$67</definedName>
    <definedName name="_xlnm.Print_Area" localSheetId="61">'AT-16'!$A$1:$K$32</definedName>
    <definedName name="_xlnm.Print_Area" localSheetId="62">'AT-16 (2)'!$A$1:$K$68</definedName>
    <definedName name="_xlnm.Print_Area" localSheetId="64">'AT18_Details_Community '!$A$1:$F$69</definedName>
    <definedName name="_xlnm.Print_Area" localSheetId="5">'AT-1-Gen_Info '!$A$1:$T$54</definedName>
    <definedName name="_xlnm.Print_Area" localSheetId="79">'AT-23_MIS'!$A$1:$P$69</definedName>
    <definedName name="_xlnm.Print_Area" localSheetId="80">'AT-23A _AMS-'!$A$1:$P$68</definedName>
    <definedName name="_xlnm.Print_Area" localSheetId="74">'AT-24'!$A$1:$M$33</definedName>
    <definedName name="_xlnm.Print_Area" localSheetId="81">'AT-24 (2)'!$A$1:$M$68</definedName>
    <definedName name="_xlnm.Print_Area" localSheetId="77">AT26_NoWD!$A$1:$L$31</definedName>
    <definedName name="_xlnm.Print_Area" localSheetId="83">'AT26_NoWD (2)'!$A$1:$L$31</definedName>
    <definedName name="_xlnm.Print_Area" localSheetId="78">AT26A_NoWD!$A$1:$K$32</definedName>
    <definedName name="_xlnm.Print_Area" localSheetId="84">'AT26A_NoWD (2)'!$A$1:$K$32</definedName>
    <definedName name="_xlnm.Print_Area" localSheetId="85">'AT27_FG_PRY New Child'!$A$1:$R$71</definedName>
    <definedName name="_xlnm.Print_Area" localSheetId="86">'AT27A_FG_UPRY_New Child'!$A$1:$R$71</definedName>
    <definedName name="_xlnm.Print_Area" localSheetId="87">'AT27B_FG_NCLP New Child'!$A$1:$N$71</definedName>
    <definedName name="_xlnm.Print_Area" localSheetId="88">'AT27C_FG_Drought-PRY New Child'!$A$1:$N$71</definedName>
    <definedName name="_xlnm.Print_Area" localSheetId="89">'AT27D_FG_Drought UPRY New Child'!$A$1:$N$71</definedName>
    <definedName name="_xlnm.Print_Area" localSheetId="91">'AT-28A_RqmtPlinthArea'!$A$1:$S$67</definedName>
    <definedName name="_xlnm.Print_Area" localSheetId="92">AT29_K_D!$A$1:$AF$67</definedName>
    <definedName name="_xlnm.Print_Area" localSheetId="0">'AT-2-S1 BUDGET'!$A$1:$V$31</definedName>
    <definedName name="_xlnm.Print_Area" localSheetId="6">'AT-2-S1 BUDGET (2)'!$A$1:$V$35</definedName>
    <definedName name="_xlnm.Print_Area" localSheetId="8">'AT-3'!$A$1:$H$70</definedName>
    <definedName name="_xlnm.Print_Area" localSheetId="97">'AT-30_Coook-cum-Helper'!$A$1:$L$33</definedName>
    <definedName name="_xlnm.Print_Area" localSheetId="93">'AT-30_Coook-cum-Helper (2)'!$A$1:$L$68</definedName>
    <definedName name="_xlnm.Print_Area" localSheetId="99">'AT32_Drought Pry Util'!$A$1:$J$35</definedName>
    <definedName name="_xlnm.Print_Area" localSheetId="95">'AT32_Drought Pry Util (2)'!$A$1:$L$69</definedName>
    <definedName name="_xlnm.Print_Area" localSheetId="100">'AT-32A Drought UPry Util'!$A$1:$J$35</definedName>
    <definedName name="_xlnm.Print_Area" localSheetId="96">'AT-32A Drought UPry Util (2)'!$A$1:$L$69</definedName>
    <definedName name="_xlnm.Print_Area" localSheetId="9">'AT3A_cvrg(Insti)_PY'!$A$1:$N$74</definedName>
    <definedName name="_xlnm.Print_Area" localSheetId="10">'AT3B_cvrg(Insti)_UPY '!$A$1:$N$74</definedName>
    <definedName name="_xlnm.Print_Area" localSheetId="11">'AT3C_cvrg(Insti)_UPY '!$A$1:$N$74</definedName>
    <definedName name="_xlnm.Print_Area" localSheetId="13">'AT-4Aenrolment vs availed_UPY'!$A$1:$Q$73</definedName>
    <definedName name="_xlnm.Print_Area" localSheetId="14">'AT-4B'!$A$1:$G$67</definedName>
    <definedName name="_xlnm.Print_Area" localSheetId="12">'AT-4enrolment vs availed_PY'!$A$1:$Q$72</definedName>
    <definedName name="_xlnm.Print_Area" localSheetId="26">'AT-8_Hon_CCH_Pry'!$A$1:$V$38</definedName>
    <definedName name="_xlnm.Print_Area" localSheetId="42">'AT-8_Hon_CCH_Pry (2)'!$A$1:$V$71</definedName>
    <definedName name="_xlnm.Print_Area" localSheetId="27">'AT-8A_Hon_CCH_UPry'!$A$1:$V$37</definedName>
    <definedName name="_xlnm.Print_Area" localSheetId="43">'AT-8A_Hon_CCH_UPry (2)'!$A$1:$V$71</definedName>
    <definedName name="_xlnm.Print_Area" localSheetId="28">AT9_TA!$A$1:$I$33</definedName>
    <definedName name="_xlnm.Print_Area" localSheetId="44">'AT9_TA PS MS'!$A$1:$J$69</definedName>
    <definedName name="_xlnm.Print_Area" localSheetId="3">Contents!$A$1:$C$65</definedName>
    <definedName name="_xlnm.Print_Area" localSheetId="56">'Mode of cooking'!$A$1:$H$32</definedName>
    <definedName name="_xlnm.Print_Area" localSheetId="4">Sheet1!$A$1:$J$24</definedName>
    <definedName name="_xlnm.Print_Area" localSheetId="76">'Sheet1 (2)'!$A$1:$J$24</definedName>
    <definedName name="_xlnm.Print_Area" localSheetId="15">T5_PLAN_vs_PRFM!$A$1:$J$70</definedName>
    <definedName name="_xlnm.Print_Area" localSheetId="16">'T5A_PLAN_vs_PRFM '!$A$1:$J$70</definedName>
    <definedName name="_xlnm.Print_Area" localSheetId="17">'T5B_PLAN_vs_PRFM  (2)'!$A$1:$J$70</definedName>
    <definedName name="_xlnm.Print_Area" localSheetId="18">'T5C_Drought_PLAN_vs_PRFM '!$A$1:$J$70</definedName>
    <definedName name="_xlnm.Print_Area" localSheetId="19">'T5D_Drought_PLAN_vs_PRFM  '!$A$1:$J$70</definedName>
    <definedName name="_xlnm.Print_Area" localSheetId="35">T6_FG_PRY_Utlsn!$A$1:$L$69</definedName>
    <definedName name="_xlnm.Print_Area" localSheetId="20">T6_FG_py_Utlsn!$A$1:$L$35</definedName>
    <definedName name="_xlnm.Print_Area" localSheetId="36">T6A_FG_UPRY_Utlsn!$A$1:$M$71</definedName>
    <definedName name="_xlnm.Print_Area" localSheetId="21">'T6A_FG_Upy_Utlsn '!$A$1:$L$36</definedName>
    <definedName name="_xlnm.Print_Area" localSheetId="22">T6B_Pay_FG_FCI_Pry!$A$1:$M$34</definedName>
    <definedName name="_xlnm.Print_Area" localSheetId="37">'T6B_Pay_FG_FCI-PRY'!$A$1:$N$71</definedName>
    <definedName name="_xlnm.Print_Area" localSheetId="38">'T6B_Pay_FG_FCI-UPRY'!$A$1:$N$71</definedName>
    <definedName name="_xlnm.Print_Area" localSheetId="23">T6C_Coarse_Grain!$A$1:$L$37</definedName>
    <definedName name="_xlnm.Print_Area" localSheetId="39">'T6C_Coarse_Grain (2)'!$A$1:$L$71</definedName>
    <definedName name="_xlnm.Print_Area" localSheetId="24">T7_CC_PY_Utlsn!$A$1:$Q$37</definedName>
    <definedName name="_xlnm.Print_Area" localSheetId="40">'T7_CC_PY_Utlsn Final'!$A$1:$R$70</definedName>
    <definedName name="_xlnm.Print_Area" localSheetId="41">'T7A_CC_UPY_Utlsn Final'!$A$1:$R$70</definedName>
    <definedName name="_xlnm.Print_Area" localSheetId="25">'T7ACC_UPY_Utlsn '!$A$1:$Q$36</definedName>
    <definedName name="_xlnm.Print_Titles" localSheetId="63">'AT_17_Coverage-RBSK '!$1:$11</definedName>
    <definedName name="_xlnm.Print_Titles" localSheetId="68">'AT_19_Impl_Agency (2)'!$7:$9</definedName>
    <definedName name="_xlnm.Print_Titles" localSheetId="69">'AT_20_CentralCookingagency  (3)'!$9:$11</definedName>
    <definedName name="_xlnm.Print_Titles" localSheetId="47">'AT-10 B (2)'!$6:$10</definedName>
    <definedName name="_xlnm.Print_Titles" localSheetId="48">'AT-10 C (2)'!$6:$8</definedName>
    <definedName name="_xlnm.Print_Titles" localSheetId="46">'AT10A_ (2)'!$10:$12</definedName>
    <definedName name="_xlnm.Print_Titles" localSheetId="57">'AT-13Mode of cooking (2)'!$7:$9</definedName>
    <definedName name="_xlnm.Print_Titles" localSheetId="62">'AT-16 (2)'!$7:$9</definedName>
    <definedName name="_xlnm.Print_Titles" localSheetId="70">'AT-21 (3)'!$6:$8</definedName>
    <definedName name="_xlnm.Print_Titles" localSheetId="81">'AT-24 (2)'!$6:$10</definedName>
    <definedName name="_xlnm.Print_Titles" localSheetId="95">'AT32_Drought Pry Util (2)'!$8:$10</definedName>
    <definedName name="_xlnm.Print_Titles" localSheetId="96">'AT-32A Drought UPry Util (2)'!$8:$10</definedName>
    <definedName name="_xlnm.Print_Titles" localSheetId="42">'AT-8_Hon_CCH_Pry (2)'!$9:$11</definedName>
    <definedName name="_xlnm.Print_Titles" localSheetId="43">'AT-8A_Hon_CCH_UPry (2)'!$9:$11</definedName>
    <definedName name="_xlnm.Print_Titles" localSheetId="44">'AT9_TA PS MS'!$9:$10</definedName>
    <definedName name="_xlnm.Print_Titles" localSheetId="35">T6_FG_PRY_Utlsn!$9:$11</definedName>
    <definedName name="_xlnm.Print_Titles" localSheetId="36">T6A_FG_UPRY_Utlsn!$9:$11</definedName>
    <definedName name="_xlnm.Print_Titles" localSheetId="37">'T6B_Pay_FG_FCI-PRY'!$9:$12</definedName>
    <definedName name="_xlnm.Print_Titles" localSheetId="38">'T6B_Pay_FG_FCI-UPRY'!$9:$12</definedName>
    <definedName name="_xlnm.Print_Titles" localSheetId="40">'T7_CC_PY_Utlsn Final'!$9:$11</definedName>
    <definedName name="_xlnm.Print_Titles" localSheetId="41">'T7A_CC_UPY_Utlsn Final'!$9:$11</definedName>
  </definedNames>
  <calcPr calcId="144525"/>
</workbook>
</file>

<file path=xl/calcChain.xml><?xml version="1.0" encoding="utf-8"?>
<calcChain xmlns="http://schemas.openxmlformats.org/spreadsheetml/2006/main">
  <c r="G65" i="1" l="1"/>
  <c r="H65" i="59"/>
  <c r="E63" i="117" l="1"/>
  <c r="F63" i="117" s="1"/>
  <c r="C63" i="117"/>
  <c r="C63" i="26"/>
  <c r="E63" i="26"/>
  <c r="E74" i="26" s="1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F39" i="26"/>
  <c r="F40" i="26"/>
  <c r="F41" i="26"/>
  <c r="F42" i="26"/>
  <c r="F43" i="26"/>
  <c r="F44" i="26"/>
  <c r="F45" i="26"/>
  <c r="F46" i="26"/>
  <c r="F47" i="26"/>
  <c r="F48" i="26"/>
  <c r="F49" i="26"/>
  <c r="F50" i="26"/>
  <c r="F51" i="26"/>
  <c r="F52" i="26"/>
  <c r="F53" i="26"/>
  <c r="F54" i="26"/>
  <c r="F55" i="26"/>
  <c r="F56" i="26"/>
  <c r="F57" i="26"/>
  <c r="F58" i="26"/>
  <c r="F59" i="26"/>
  <c r="F60" i="26"/>
  <c r="F61" i="26"/>
  <c r="F62" i="26"/>
  <c r="F13" i="26"/>
  <c r="F63" i="26" s="1"/>
  <c r="K74" i="26"/>
  <c r="AA13" i="205"/>
  <c r="AB13" i="205" s="1"/>
  <c r="AA14" i="205"/>
  <c r="AB14" i="205" s="1"/>
  <c r="AA15" i="205"/>
  <c r="AB15" i="205" s="1"/>
  <c r="AA16" i="205"/>
  <c r="AB16" i="205" s="1"/>
  <c r="AA17" i="205"/>
  <c r="AB17" i="205" s="1"/>
  <c r="AA18" i="205"/>
  <c r="AB18" i="205" s="1"/>
  <c r="AA19" i="205"/>
  <c r="AB19" i="205" s="1"/>
  <c r="AA20" i="205"/>
  <c r="AB20" i="205" s="1"/>
  <c r="AA21" i="205"/>
  <c r="AB21" i="205" s="1"/>
  <c r="AA22" i="205"/>
  <c r="AB22" i="205" s="1"/>
  <c r="AA23" i="205"/>
  <c r="AB23" i="205" s="1"/>
  <c r="AA24" i="205"/>
  <c r="AB24" i="205" s="1"/>
  <c r="AA25" i="205"/>
  <c r="AB25" i="205" s="1"/>
  <c r="AA26" i="205"/>
  <c r="AB26" i="205" s="1"/>
  <c r="AA27" i="205"/>
  <c r="AB27" i="205" s="1"/>
  <c r="AA28" i="205"/>
  <c r="AB28" i="205" s="1"/>
  <c r="AA29" i="205"/>
  <c r="AB29" i="205" s="1"/>
  <c r="AA30" i="205"/>
  <c r="AB30" i="205" s="1"/>
  <c r="AA31" i="205"/>
  <c r="AB31" i="205" s="1"/>
  <c r="AA32" i="205"/>
  <c r="AB32" i="205" s="1"/>
  <c r="AA33" i="205"/>
  <c r="AB33" i="205" s="1"/>
  <c r="AA34" i="205"/>
  <c r="AB34" i="205" s="1"/>
  <c r="AA35" i="205"/>
  <c r="AB35" i="205" s="1"/>
  <c r="AA36" i="205"/>
  <c r="AB36" i="205" s="1"/>
  <c r="AA37" i="205"/>
  <c r="AB37" i="205" s="1"/>
  <c r="AA38" i="205"/>
  <c r="AB38" i="205" s="1"/>
  <c r="AA39" i="205"/>
  <c r="AB39" i="205" s="1"/>
  <c r="AA40" i="205"/>
  <c r="AB40" i="205" s="1"/>
  <c r="AA41" i="205"/>
  <c r="AB41" i="205" s="1"/>
  <c r="AA42" i="205"/>
  <c r="AB42" i="205" s="1"/>
  <c r="AA43" i="205"/>
  <c r="AB43" i="205" s="1"/>
  <c r="AA44" i="205"/>
  <c r="AB44" i="205" s="1"/>
  <c r="AA45" i="205"/>
  <c r="AB45" i="205" s="1"/>
  <c r="AA46" i="205"/>
  <c r="AB46" i="205" s="1"/>
  <c r="AA47" i="205"/>
  <c r="AB47" i="205" s="1"/>
  <c r="AA48" i="205"/>
  <c r="AB48" i="205" s="1"/>
  <c r="AA49" i="205"/>
  <c r="AB49" i="205" s="1"/>
  <c r="AA50" i="205"/>
  <c r="AB50" i="205" s="1"/>
  <c r="AA51" i="205"/>
  <c r="AB51" i="205" s="1"/>
  <c r="AA52" i="205"/>
  <c r="AB52" i="205" s="1"/>
  <c r="AA53" i="205"/>
  <c r="AB53" i="205" s="1"/>
  <c r="AA54" i="205"/>
  <c r="AB54" i="205" s="1"/>
  <c r="AA55" i="205"/>
  <c r="AB55" i="205" s="1"/>
  <c r="AA56" i="205"/>
  <c r="AB56" i="205" s="1"/>
  <c r="AA57" i="205"/>
  <c r="AB57" i="205" s="1"/>
  <c r="AA58" i="205"/>
  <c r="AB58" i="205" s="1"/>
  <c r="AA59" i="205"/>
  <c r="AB59" i="205" s="1"/>
  <c r="AA60" i="205"/>
  <c r="AB60" i="205" s="1"/>
  <c r="AA61" i="205"/>
  <c r="AB61" i="205" s="1"/>
  <c r="AA62" i="205"/>
  <c r="AB62" i="205" s="1"/>
  <c r="AA12" i="205"/>
  <c r="AB12" i="205" s="1"/>
  <c r="Q14" i="198"/>
  <c r="S14" i="198"/>
  <c r="T14" i="198"/>
  <c r="Q15" i="198"/>
  <c r="S15" i="198"/>
  <c r="T15" i="198"/>
  <c r="Q16" i="198"/>
  <c r="S16" i="198"/>
  <c r="T16" i="198"/>
  <c r="Q17" i="198"/>
  <c r="S17" i="198"/>
  <c r="T17" i="198"/>
  <c r="Q18" i="198"/>
  <c r="S18" i="198"/>
  <c r="T18" i="198"/>
  <c r="Q19" i="198"/>
  <c r="S19" i="198"/>
  <c r="T19" i="198"/>
  <c r="Q20" i="198"/>
  <c r="S20" i="198"/>
  <c r="T20" i="198"/>
  <c r="Q21" i="198"/>
  <c r="S21" i="198"/>
  <c r="T21" i="198"/>
  <c r="Q22" i="198"/>
  <c r="S22" i="198"/>
  <c r="T22" i="198"/>
  <c r="Q23" i="198"/>
  <c r="S23" i="198"/>
  <c r="T23" i="198"/>
  <c r="Q24" i="198"/>
  <c r="S24" i="198"/>
  <c r="T24" i="198"/>
  <c r="Q25" i="198"/>
  <c r="S25" i="198"/>
  <c r="T25" i="198"/>
  <c r="Q26" i="198"/>
  <c r="S26" i="198"/>
  <c r="T26" i="198"/>
  <c r="Q27" i="198"/>
  <c r="S27" i="198"/>
  <c r="T27" i="198"/>
  <c r="Q28" i="198"/>
  <c r="S28" i="198"/>
  <c r="T28" i="198"/>
  <c r="Q29" i="198"/>
  <c r="S29" i="198"/>
  <c r="T29" i="198"/>
  <c r="Q30" i="198"/>
  <c r="S30" i="198"/>
  <c r="T30" i="198"/>
  <c r="Q31" i="198"/>
  <c r="S31" i="198"/>
  <c r="T31" i="198"/>
  <c r="Q32" i="198"/>
  <c r="S32" i="198"/>
  <c r="T32" i="198"/>
  <c r="Q33" i="198"/>
  <c r="S33" i="198"/>
  <c r="T33" i="198"/>
  <c r="Q34" i="198"/>
  <c r="S34" i="198"/>
  <c r="T34" i="198"/>
  <c r="Q35" i="198"/>
  <c r="S35" i="198"/>
  <c r="T35" i="198"/>
  <c r="Q36" i="198"/>
  <c r="S36" i="198"/>
  <c r="T36" i="198"/>
  <c r="Q37" i="198"/>
  <c r="S37" i="198"/>
  <c r="T37" i="198"/>
  <c r="Q38" i="198"/>
  <c r="S38" i="198"/>
  <c r="T38" i="198"/>
  <c r="Q39" i="198"/>
  <c r="S39" i="198"/>
  <c r="T39" i="198"/>
  <c r="Q40" i="198"/>
  <c r="S40" i="198"/>
  <c r="T40" i="198"/>
  <c r="Q41" i="198"/>
  <c r="S41" i="198"/>
  <c r="T41" i="198"/>
  <c r="Q42" i="198"/>
  <c r="S42" i="198"/>
  <c r="T42" i="198"/>
  <c r="Q43" i="198"/>
  <c r="S43" i="198"/>
  <c r="T43" i="198"/>
  <c r="Q44" i="198"/>
  <c r="S44" i="198"/>
  <c r="T44" i="198"/>
  <c r="Q45" i="198"/>
  <c r="S45" i="198"/>
  <c r="T45" i="198"/>
  <c r="Q46" i="198"/>
  <c r="S46" i="198"/>
  <c r="T46" i="198"/>
  <c r="Q47" i="198"/>
  <c r="S47" i="198"/>
  <c r="T47" i="198"/>
  <c r="Q48" i="198"/>
  <c r="S48" i="198"/>
  <c r="T48" i="198"/>
  <c r="Q49" i="198"/>
  <c r="S49" i="198"/>
  <c r="T49" i="198"/>
  <c r="Q50" i="198"/>
  <c r="S50" i="198"/>
  <c r="T50" i="198"/>
  <c r="Q51" i="198"/>
  <c r="S51" i="198"/>
  <c r="T51" i="198"/>
  <c r="Q52" i="198"/>
  <c r="S52" i="198"/>
  <c r="T52" i="198"/>
  <c r="Q53" i="198"/>
  <c r="S53" i="198"/>
  <c r="T53" i="198"/>
  <c r="Q54" i="198"/>
  <c r="S54" i="198"/>
  <c r="T54" i="198"/>
  <c r="Q55" i="198"/>
  <c r="S55" i="198"/>
  <c r="T55" i="198"/>
  <c r="Q56" i="198"/>
  <c r="S56" i="198"/>
  <c r="T56" i="198"/>
  <c r="Q57" i="198"/>
  <c r="S57" i="198"/>
  <c r="T57" i="198"/>
  <c r="Q58" i="198"/>
  <c r="S58" i="198"/>
  <c r="T58" i="198"/>
  <c r="Q59" i="198"/>
  <c r="S59" i="198"/>
  <c r="T59" i="198"/>
  <c r="Q60" i="198"/>
  <c r="S60" i="198"/>
  <c r="T60" i="198"/>
  <c r="Q61" i="198"/>
  <c r="S61" i="198"/>
  <c r="T61" i="198"/>
  <c r="Q62" i="198"/>
  <c r="S62" i="198"/>
  <c r="T62" i="198"/>
  <c r="Q63" i="198"/>
  <c r="S63" i="198"/>
  <c r="T63" i="198"/>
  <c r="T13" i="198"/>
  <c r="S13" i="198"/>
  <c r="Q13" i="198"/>
  <c r="O14" i="198"/>
  <c r="P14" i="198"/>
  <c r="R14" i="198" s="1"/>
  <c r="O15" i="198"/>
  <c r="P15" i="198"/>
  <c r="R15" i="198" s="1"/>
  <c r="O16" i="198"/>
  <c r="P16" i="198"/>
  <c r="R16" i="198" s="1"/>
  <c r="O17" i="198"/>
  <c r="P17" i="198"/>
  <c r="R17" i="198" s="1"/>
  <c r="O18" i="198"/>
  <c r="P18" i="198"/>
  <c r="R18" i="198" s="1"/>
  <c r="O19" i="198"/>
  <c r="P19" i="198"/>
  <c r="R19" i="198" s="1"/>
  <c r="O20" i="198"/>
  <c r="P20" i="198"/>
  <c r="R20" i="198" s="1"/>
  <c r="O21" i="198"/>
  <c r="P21" i="198"/>
  <c r="R21" i="198" s="1"/>
  <c r="O22" i="198"/>
  <c r="P22" i="198"/>
  <c r="R22" i="198" s="1"/>
  <c r="O23" i="198"/>
  <c r="P23" i="198"/>
  <c r="R23" i="198" s="1"/>
  <c r="O24" i="198"/>
  <c r="P24" i="198"/>
  <c r="R24" i="198" s="1"/>
  <c r="O25" i="198"/>
  <c r="P25" i="198"/>
  <c r="R25" i="198" s="1"/>
  <c r="O26" i="198"/>
  <c r="P26" i="198"/>
  <c r="R26" i="198" s="1"/>
  <c r="O27" i="198"/>
  <c r="P27" i="198"/>
  <c r="R27" i="198" s="1"/>
  <c r="O28" i="198"/>
  <c r="P28" i="198"/>
  <c r="R28" i="198" s="1"/>
  <c r="O29" i="198"/>
  <c r="P29" i="198"/>
  <c r="R29" i="198" s="1"/>
  <c r="O30" i="198"/>
  <c r="P30" i="198"/>
  <c r="R30" i="198" s="1"/>
  <c r="O31" i="198"/>
  <c r="P31" i="198"/>
  <c r="R31" i="198" s="1"/>
  <c r="O32" i="198"/>
  <c r="P32" i="198"/>
  <c r="R32" i="198" s="1"/>
  <c r="O33" i="198"/>
  <c r="P33" i="198"/>
  <c r="R33" i="198" s="1"/>
  <c r="O34" i="198"/>
  <c r="P34" i="198"/>
  <c r="R34" i="198" s="1"/>
  <c r="O35" i="198"/>
  <c r="P35" i="198"/>
  <c r="R35" i="198" s="1"/>
  <c r="O36" i="198"/>
  <c r="P36" i="198"/>
  <c r="R36" i="198" s="1"/>
  <c r="O37" i="198"/>
  <c r="P37" i="198"/>
  <c r="R37" i="198" s="1"/>
  <c r="O38" i="198"/>
  <c r="P38" i="198"/>
  <c r="R38" i="198" s="1"/>
  <c r="O39" i="198"/>
  <c r="P39" i="198"/>
  <c r="R39" i="198" s="1"/>
  <c r="O40" i="198"/>
  <c r="P40" i="198"/>
  <c r="R40" i="198" s="1"/>
  <c r="O41" i="198"/>
  <c r="P41" i="198"/>
  <c r="R41" i="198" s="1"/>
  <c r="O42" i="198"/>
  <c r="P42" i="198"/>
  <c r="R42" i="198" s="1"/>
  <c r="O43" i="198"/>
  <c r="P43" i="198"/>
  <c r="R43" i="198" s="1"/>
  <c r="O44" i="198"/>
  <c r="P44" i="198"/>
  <c r="R44" i="198" s="1"/>
  <c r="O45" i="198"/>
  <c r="P45" i="198"/>
  <c r="R45" i="198" s="1"/>
  <c r="O46" i="198"/>
  <c r="P46" i="198"/>
  <c r="R46" i="198" s="1"/>
  <c r="O47" i="198"/>
  <c r="P47" i="198"/>
  <c r="R47" i="198" s="1"/>
  <c r="O48" i="198"/>
  <c r="P48" i="198"/>
  <c r="R48" i="198" s="1"/>
  <c r="O49" i="198"/>
  <c r="P49" i="198"/>
  <c r="R49" i="198" s="1"/>
  <c r="O50" i="198"/>
  <c r="P50" i="198"/>
  <c r="R50" i="198" s="1"/>
  <c r="O51" i="198"/>
  <c r="P51" i="198"/>
  <c r="R51" i="198" s="1"/>
  <c r="O52" i="198"/>
  <c r="P52" i="198"/>
  <c r="R52" i="198" s="1"/>
  <c r="O53" i="198"/>
  <c r="P53" i="198"/>
  <c r="R53" i="198" s="1"/>
  <c r="O54" i="198"/>
  <c r="P54" i="198"/>
  <c r="R54" i="198" s="1"/>
  <c r="O55" i="198"/>
  <c r="P55" i="198"/>
  <c r="R55" i="198" s="1"/>
  <c r="O56" i="198"/>
  <c r="P56" i="198"/>
  <c r="R56" i="198" s="1"/>
  <c r="O57" i="198"/>
  <c r="P57" i="198"/>
  <c r="R57" i="198" s="1"/>
  <c r="O58" i="198"/>
  <c r="P58" i="198"/>
  <c r="R58" i="198" s="1"/>
  <c r="O59" i="198"/>
  <c r="P59" i="198"/>
  <c r="R59" i="198" s="1"/>
  <c r="O60" i="198"/>
  <c r="P60" i="198"/>
  <c r="R60" i="198" s="1"/>
  <c r="O61" i="198"/>
  <c r="P61" i="198"/>
  <c r="R61" i="198" s="1"/>
  <c r="O62" i="198"/>
  <c r="P62" i="198"/>
  <c r="R62" i="198" s="1"/>
  <c r="O63" i="198"/>
  <c r="P63" i="198"/>
  <c r="R63" i="198" s="1"/>
  <c r="P13" i="198"/>
  <c r="R13" i="198" s="1"/>
  <c r="O13" i="198"/>
  <c r="M13" i="176"/>
  <c r="N13" i="176"/>
  <c r="O13" i="176"/>
  <c r="P13" i="176"/>
  <c r="M14" i="176"/>
  <c r="N14" i="176"/>
  <c r="O14" i="176"/>
  <c r="P14" i="176"/>
  <c r="M15" i="176"/>
  <c r="N15" i="176"/>
  <c r="O15" i="176"/>
  <c r="P15" i="176"/>
  <c r="M16" i="176"/>
  <c r="N16" i="176"/>
  <c r="O16" i="176"/>
  <c r="P16" i="176"/>
  <c r="M17" i="176"/>
  <c r="N17" i="176"/>
  <c r="O17" i="176"/>
  <c r="P17" i="176"/>
  <c r="M18" i="176"/>
  <c r="N18" i="176"/>
  <c r="O18" i="176"/>
  <c r="P18" i="176"/>
  <c r="M19" i="176"/>
  <c r="N19" i="176"/>
  <c r="O19" i="176"/>
  <c r="P19" i="176"/>
  <c r="M20" i="176"/>
  <c r="N20" i="176"/>
  <c r="O20" i="176"/>
  <c r="P20" i="176"/>
  <c r="M21" i="176"/>
  <c r="N21" i="176"/>
  <c r="O21" i="176"/>
  <c r="P21" i="176"/>
  <c r="M22" i="176"/>
  <c r="N22" i="176"/>
  <c r="O22" i="176"/>
  <c r="P22" i="176"/>
  <c r="M23" i="176"/>
  <c r="N23" i="176"/>
  <c r="O23" i="176"/>
  <c r="P23" i="176"/>
  <c r="M24" i="176"/>
  <c r="N24" i="176"/>
  <c r="O24" i="176"/>
  <c r="P24" i="176"/>
  <c r="M25" i="176"/>
  <c r="N25" i="176"/>
  <c r="O25" i="176"/>
  <c r="P25" i="176"/>
  <c r="M26" i="176"/>
  <c r="N26" i="176"/>
  <c r="O26" i="176"/>
  <c r="P26" i="176"/>
  <c r="M27" i="176"/>
  <c r="N27" i="176"/>
  <c r="O27" i="176"/>
  <c r="P27" i="176"/>
  <c r="M28" i="176"/>
  <c r="N28" i="176"/>
  <c r="O28" i="176"/>
  <c r="P28" i="176"/>
  <c r="M29" i="176"/>
  <c r="N29" i="176"/>
  <c r="O29" i="176"/>
  <c r="P29" i="176"/>
  <c r="M30" i="176"/>
  <c r="N30" i="176"/>
  <c r="O30" i="176"/>
  <c r="P30" i="176"/>
  <c r="M31" i="176"/>
  <c r="N31" i="176"/>
  <c r="O31" i="176"/>
  <c r="P31" i="176"/>
  <c r="M32" i="176"/>
  <c r="N32" i="176"/>
  <c r="O32" i="176"/>
  <c r="P32" i="176"/>
  <c r="M33" i="176"/>
  <c r="N33" i="176"/>
  <c r="O33" i="176"/>
  <c r="P33" i="176"/>
  <c r="M34" i="176"/>
  <c r="N34" i="176"/>
  <c r="O34" i="176"/>
  <c r="P34" i="176"/>
  <c r="M35" i="176"/>
  <c r="N35" i="176"/>
  <c r="O35" i="176"/>
  <c r="P35" i="176"/>
  <c r="M36" i="176"/>
  <c r="N36" i="176"/>
  <c r="O36" i="176"/>
  <c r="P36" i="176"/>
  <c r="M37" i="176"/>
  <c r="N37" i="176"/>
  <c r="O37" i="176"/>
  <c r="P37" i="176"/>
  <c r="M38" i="176"/>
  <c r="N38" i="176"/>
  <c r="O38" i="176"/>
  <c r="P38" i="176"/>
  <c r="M39" i="176"/>
  <c r="N39" i="176"/>
  <c r="O39" i="176"/>
  <c r="P39" i="176"/>
  <c r="M40" i="176"/>
  <c r="N40" i="176"/>
  <c r="O40" i="176"/>
  <c r="P40" i="176"/>
  <c r="M41" i="176"/>
  <c r="N41" i="176"/>
  <c r="O41" i="176"/>
  <c r="P41" i="176"/>
  <c r="M42" i="176"/>
  <c r="N42" i="176"/>
  <c r="O42" i="176"/>
  <c r="P42" i="176"/>
  <c r="M43" i="176"/>
  <c r="N43" i="176"/>
  <c r="O43" i="176"/>
  <c r="P43" i="176"/>
  <c r="M44" i="176"/>
  <c r="N44" i="176"/>
  <c r="O44" i="176"/>
  <c r="P44" i="176"/>
  <c r="M45" i="176"/>
  <c r="N45" i="176"/>
  <c r="O45" i="176"/>
  <c r="P45" i="176"/>
  <c r="M46" i="176"/>
  <c r="N46" i="176"/>
  <c r="O46" i="176"/>
  <c r="P46" i="176"/>
  <c r="M47" i="176"/>
  <c r="N47" i="176"/>
  <c r="O47" i="176"/>
  <c r="P47" i="176"/>
  <c r="M48" i="176"/>
  <c r="N48" i="176"/>
  <c r="O48" i="176"/>
  <c r="P48" i="176"/>
  <c r="M49" i="176"/>
  <c r="N49" i="176"/>
  <c r="O49" i="176"/>
  <c r="P49" i="176"/>
  <c r="M50" i="176"/>
  <c r="N50" i="176"/>
  <c r="O50" i="176"/>
  <c r="P50" i="176"/>
  <c r="M51" i="176"/>
  <c r="N51" i="176"/>
  <c r="O51" i="176"/>
  <c r="P51" i="176"/>
  <c r="M52" i="176"/>
  <c r="N52" i="176"/>
  <c r="O52" i="176"/>
  <c r="P52" i="176"/>
  <c r="M53" i="176"/>
  <c r="N53" i="176"/>
  <c r="O53" i="176"/>
  <c r="P53" i="176"/>
  <c r="M54" i="176"/>
  <c r="N54" i="176"/>
  <c r="O54" i="176"/>
  <c r="P54" i="176"/>
  <c r="M55" i="176"/>
  <c r="N55" i="176"/>
  <c r="O55" i="176"/>
  <c r="P55" i="176"/>
  <c r="M56" i="176"/>
  <c r="N56" i="176"/>
  <c r="O56" i="176"/>
  <c r="P56" i="176"/>
  <c r="M57" i="176"/>
  <c r="N57" i="176"/>
  <c r="O57" i="176"/>
  <c r="P57" i="176"/>
  <c r="M58" i="176"/>
  <c r="N58" i="176"/>
  <c r="O58" i="176"/>
  <c r="P58" i="176"/>
  <c r="M59" i="176"/>
  <c r="N59" i="176"/>
  <c r="O59" i="176"/>
  <c r="P59" i="176"/>
  <c r="M60" i="176"/>
  <c r="N60" i="176"/>
  <c r="O60" i="176"/>
  <c r="P60" i="176"/>
  <c r="M61" i="176"/>
  <c r="N61" i="176"/>
  <c r="O61" i="176"/>
  <c r="P61" i="176"/>
  <c r="M62" i="176"/>
  <c r="N62" i="176"/>
  <c r="O62" i="176"/>
  <c r="P62" i="176"/>
  <c r="P12" i="176"/>
  <c r="O12" i="176"/>
  <c r="N12" i="176"/>
  <c r="M12" i="176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12" i="4"/>
  <c r="K12" i="4"/>
  <c r="V22" i="208" l="1"/>
  <c r="L22" i="208"/>
  <c r="U21" i="208"/>
  <c r="T21" i="208"/>
  <c r="S21" i="208"/>
  <c r="K21" i="208"/>
  <c r="Y21" i="208" s="1"/>
  <c r="J21" i="208"/>
  <c r="X21" i="208" s="1"/>
  <c r="I21" i="208"/>
  <c r="W21" i="208" s="1"/>
  <c r="U20" i="208"/>
  <c r="T20" i="208"/>
  <c r="S20" i="208"/>
  <c r="K20" i="208"/>
  <c r="E20" i="208" s="1"/>
  <c r="H20" i="208" s="1"/>
  <c r="J20" i="208"/>
  <c r="I20" i="208"/>
  <c r="D20" i="208"/>
  <c r="G20" i="208" s="1"/>
  <c r="Z19" i="208"/>
  <c r="U18" i="208"/>
  <c r="T18" i="208"/>
  <c r="S18" i="208"/>
  <c r="K18" i="208"/>
  <c r="J18" i="208"/>
  <c r="X18" i="208" s="1"/>
  <c r="I18" i="208"/>
  <c r="U17" i="208"/>
  <c r="T17" i="208"/>
  <c r="S17" i="208"/>
  <c r="K17" i="208"/>
  <c r="J17" i="208"/>
  <c r="X17" i="208" s="1"/>
  <c r="I17" i="208"/>
  <c r="U16" i="208"/>
  <c r="R16" i="208" s="1"/>
  <c r="T16" i="208"/>
  <c r="N16" i="208" s="1"/>
  <c r="S16" i="208"/>
  <c r="P16" i="208" s="1"/>
  <c r="M16" i="208"/>
  <c r="K16" i="208"/>
  <c r="E16" i="208" s="1"/>
  <c r="J16" i="208"/>
  <c r="X16" i="208" s="1"/>
  <c r="I16" i="208"/>
  <c r="W16" i="208" s="1"/>
  <c r="H16" i="208"/>
  <c r="G16" i="208"/>
  <c r="D16" i="208"/>
  <c r="C16" i="208"/>
  <c r="U15" i="208"/>
  <c r="O15" i="208" s="1"/>
  <c r="T15" i="208"/>
  <c r="S15" i="208"/>
  <c r="R15" i="208"/>
  <c r="Q15" i="208"/>
  <c r="N15" i="208"/>
  <c r="N22" i="208" s="1"/>
  <c r="K15" i="208"/>
  <c r="Y15" i="208" s="1"/>
  <c r="J15" i="208"/>
  <c r="X15" i="208" s="1"/>
  <c r="I15" i="208"/>
  <c r="C15" i="208" s="1"/>
  <c r="H15" i="208"/>
  <c r="F15" i="208"/>
  <c r="E15" i="208"/>
  <c r="U14" i="208"/>
  <c r="U22" i="208" s="1"/>
  <c r="T14" i="208"/>
  <c r="T22" i="208" s="1"/>
  <c r="S14" i="208"/>
  <c r="K14" i="208"/>
  <c r="J14" i="208"/>
  <c r="I14" i="208"/>
  <c r="W14" i="208" s="1"/>
  <c r="X14" i="208" l="1"/>
  <c r="F16" i="208"/>
  <c r="Q16" i="208"/>
  <c r="Y18" i="208"/>
  <c r="X20" i="208"/>
  <c r="E22" i="208"/>
  <c r="Q22" i="208"/>
  <c r="Y17" i="208"/>
  <c r="Y20" i="208"/>
  <c r="H22" i="208"/>
  <c r="S22" i="208"/>
  <c r="W17" i="208"/>
  <c r="Z17" i="208" s="1"/>
  <c r="W18" i="208"/>
  <c r="Z18" i="208"/>
  <c r="R22" i="208"/>
  <c r="Z21" i="208"/>
  <c r="K22" i="208"/>
  <c r="Y14" i="208"/>
  <c r="Z14" i="208" s="1"/>
  <c r="W15" i="208"/>
  <c r="Z15" i="208" s="1"/>
  <c r="Y16" i="208"/>
  <c r="Z16" i="208" s="1"/>
  <c r="J22" i="208"/>
  <c r="D15" i="208"/>
  <c r="D22" i="208" s="1"/>
  <c r="M15" i="208"/>
  <c r="M22" i="208" s="1"/>
  <c r="O16" i="208"/>
  <c r="O22" i="208" s="1"/>
  <c r="C20" i="208"/>
  <c r="F20" i="208" s="1"/>
  <c r="F22" i="208" s="1"/>
  <c r="W20" i="208"/>
  <c r="Z20" i="208" s="1"/>
  <c r="I22" i="208"/>
  <c r="G15" i="208"/>
  <c r="G22" i="208" s="1"/>
  <c r="P15" i="208"/>
  <c r="P22" i="208" s="1"/>
  <c r="X22" i="208" l="1"/>
  <c r="Z22" i="208"/>
  <c r="C22" i="208"/>
  <c r="Y22" i="208"/>
  <c r="W22" i="208"/>
  <c r="V63" i="206" l="1"/>
  <c r="U63" i="206"/>
  <c r="L63" i="206"/>
  <c r="K63" i="206"/>
  <c r="I63" i="206"/>
  <c r="H63" i="206"/>
  <c r="D63" i="206"/>
  <c r="C63" i="206"/>
  <c r="P62" i="206"/>
  <c r="O62" i="206" s="1"/>
  <c r="R62" i="206" s="1"/>
  <c r="M62" i="206"/>
  <c r="J62" i="206"/>
  <c r="G62" i="206"/>
  <c r="F62" i="206" s="1"/>
  <c r="P61" i="206"/>
  <c r="N61" i="206" s="1"/>
  <c r="Q61" i="206" s="1"/>
  <c r="M61" i="206"/>
  <c r="J61" i="206"/>
  <c r="G61" i="206"/>
  <c r="F61" i="206" s="1"/>
  <c r="P60" i="206"/>
  <c r="N60" i="206" s="1"/>
  <c r="Q60" i="206" s="1"/>
  <c r="M60" i="206"/>
  <c r="J60" i="206"/>
  <c r="G60" i="206"/>
  <c r="E60" i="206" s="1"/>
  <c r="P59" i="206"/>
  <c r="O59" i="206" s="1"/>
  <c r="R59" i="206" s="1"/>
  <c r="N59" i="206"/>
  <c r="Q59" i="206" s="1"/>
  <c r="M59" i="206"/>
  <c r="J59" i="206"/>
  <c r="G59" i="206"/>
  <c r="E59" i="206" s="1"/>
  <c r="F59" i="206"/>
  <c r="P58" i="206"/>
  <c r="O58" i="206" s="1"/>
  <c r="R58" i="206" s="1"/>
  <c r="M58" i="206"/>
  <c r="J58" i="206"/>
  <c r="G58" i="206"/>
  <c r="F58" i="206" s="1"/>
  <c r="E58" i="206"/>
  <c r="P57" i="206"/>
  <c r="N57" i="206" s="1"/>
  <c r="Q57" i="206" s="1"/>
  <c r="M57" i="206"/>
  <c r="J57" i="206"/>
  <c r="G57" i="206"/>
  <c r="F57" i="206" s="1"/>
  <c r="P56" i="206"/>
  <c r="N56" i="206" s="1"/>
  <c r="Q56" i="206" s="1"/>
  <c r="M56" i="206"/>
  <c r="J56" i="206"/>
  <c r="G56" i="206"/>
  <c r="E56" i="206" s="1"/>
  <c r="P55" i="206"/>
  <c r="O55" i="206" s="1"/>
  <c r="R55" i="206" s="1"/>
  <c r="M55" i="206"/>
  <c r="J55" i="206"/>
  <c r="G55" i="206"/>
  <c r="E55" i="206" s="1"/>
  <c r="F55" i="206"/>
  <c r="P54" i="206"/>
  <c r="O54" i="206" s="1"/>
  <c r="R54" i="206" s="1"/>
  <c r="M54" i="206"/>
  <c r="J54" i="206"/>
  <c r="G54" i="206"/>
  <c r="F54" i="206" s="1"/>
  <c r="P53" i="206"/>
  <c r="N53" i="206" s="1"/>
  <c r="Q53" i="206" s="1"/>
  <c r="M53" i="206"/>
  <c r="J53" i="206"/>
  <c r="G53" i="206"/>
  <c r="F53" i="206" s="1"/>
  <c r="P52" i="206"/>
  <c r="N52" i="206" s="1"/>
  <c r="Q52" i="206" s="1"/>
  <c r="M52" i="206"/>
  <c r="J52" i="206"/>
  <c r="G52" i="206"/>
  <c r="E52" i="206" s="1"/>
  <c r="P51" i="206"/>
  <c r="O51" i="206" s="1"/>
  <c r="R51" i="206" s="1"/>
  <c r="N51" i="206"/>
  <c r="Q51" i="206" s="1"/>
  <c r="M51" i="206"/>
  <c r="J51" i="206"/>
  <c r="G51" i="206"/>
  <c r="E51" i="206" s="1"/>
  <c r="F51" i="206"/>
  <c r="P50" i="206"/>
  <c r="O50" i="206" s="1"/>
  <c r="R50" i="206" s="1"/>
  <c r="M50" i="206"/>
  <c r="J50" i="206"/>
  <c r="G50" i="206"/>
  <c r="F50" i="206" s="1"/>
  <c r="E50" i="206"/>
  <c r="P49" i="206"/>
  <c r="N49" i="206" s="1"/>
  <c r="Q49" i="206" s="1"/>
  <c r="M49" i="206"/>
  <c r="J49" i="206"/>
  <c r="G49" i="206"/>
  <c r="F49" i="206" s="1"/>
  <c r="P48" i="206"/>
  <c r="N48" i="206" s="1"/>
  <c r="Q48" i="206" s="1"/>
  <c r="M48" i="206"/>
  <c r="J48" i="206"/>
  <c r="G48" i="206"/>
  <c r="E48" i="206" s="1"/>
  <c r="P47" i="206"/>
  <c r="O47" i="206" s="1"/>
  <c r="R47" i="206" s="1"/>
  <c r="M47" i="206"/>
  <c r="J47" i="206"/>
  <c r="G47" i="206"/>
  <c r="E47" i="206" s="1"/>
  <c r="F47" i="206"/>
  <c r="P46" i="206"/>
  <c r="O46" i="206" s="1"/>
  <c r="R46" i="206" s="1"/>
  <c r="M46" i="206"/>
  <c r="J46" i="206"/>
  <c r="G46" i="206"/>
  <c r="F46" i="206" s="1"/>
  <c r="P45" i="206"/>
  <c r="N45" i="206" s="1"/>
  <c r="Q45" i="206" s="1"/>
  <c r="M45" i="206"/>
  <c r="J45" i="206"/>
  <c r="G45" i="206"/>
  <c r="F45" i="206" s="1"/>
  <c r="P44" i="206"/>
  <c r="N44" i="206" s="1"/>
  <c r="Q44" i="206" s="1"/>
  <c r="M44" i="206"/>
  <c r="J44" i="206"/>
  <c r="G44" i="206"/>
  <c r="E44" i="206" s="1"/>
  <c r="P43" i="206"/>
  <c r="O43" i="206" s="1"/>
  <c r="R43" i="206" s="1"/>
  <c r="N43" i="206"/>
  <c r="Q43" i="206" s="1"/>
  <c r="M43" i="206"/>
  <c r="J43" i="206"/>
  <c r="G43" i="206"/>
  <c r="E43" i="206" s="1"/>
  <c r="F43" i="206"/>
  <c r="P42" i="206"/>
  <c r="O42" i="206" s="1"/>
  <c r="R42" i="206" s="1"/>
  <c r="M42" i="206"/>
  <c r="J42" i="206"/>
  <c r="G42" i="206"/>
  <c r="F42" i="206" s="1"/>
  <c r="E42" i="206"/>
  <c r="P41" i="206"/>
  <c r="N41" i="206" s="1"/>
  <c r="Q41" i="206" s="1"/>
  <c r="M41" i="206"/>
  <c r="J41" i="206"/>
  <c r="G41" i="206"/>
  <c r="F41" i="206" s="1"/>
  <c r="P40" i="206"/>
  <c r="N40" i="206" s="1"/>
  <c r="Q40" i="206" s="1"/>
  <c r="M40" i="206"/>
  <c r="J40" i="206"/>
  <c r="G40" i="206"/>
  <c r="E40" i="206" s="1"/>
  <c r="P39" i="206"/>
  <c r="O39" i="206" s="1"/>
  <c r="R39" i="206" s="1"/>
  <c r="M39" i="206"/>
  <c r="J39" i="206"/>
  <c r="G39" i="206"/>
  <c r="E39" i="206" s="1"/>
  <c r="F39" i="206"/>
  <c r="P38" i="206"/>
  <c r="O38" i="206" s="1"/>
  <c r="R38" i="206" s="1"/>
  <c r="M38" i="206"/>
  <c r="J38" i="206"/>
  <c r="G38" i="206"/>
  <c r="F38" i="206" s="1"/>
  <c r="P37" i="206"/>
  <c r="N37" i="206" s="1"/>
  <c r="Q37" i="206" s="1"/>
  <c r="M37" i="206"/>
  <c r="J37" i="206"/>
  <c r="G37" i="206"/>
  <c r="F37" i="206" s="1"/>
  <c r="P36" i="206"/>
  <c r="N36" i="206" s="1"/>
  <c r="Q36" i="206" s="1"/>
  <c r="M36" i="206"/>
  <c r="J36" i="206"/>
  <c r="G36" i="206"/>
  <c r="E36" i="206" s="1"/>
  <c r="P35" i="206"/>
  <c r="O35" i="206" s="1"/>
  <c r="R35" i="206" s="1"/>
  <c r="N35" i="206"/>
  <c r="Q35" i="206" s="1"/>
  <c r="M35" i="206"/>
  <c r="J35" i="206"/>
  <c r="G35" i="206"/>
  <c r="E35" i="206" s="1"/>
  <c r="F35" i="206"/>
  <c r="P34" i="206"/>
  <c r="O34" i="206" s="1"/>
  <c r="R34" i="206" s="1"/>
  <c r="M34" i="206"/>
  <c r="J34" i="206"/>
  <c r="G34" i="206"/>
  <c r="F34" i="206" s="1"/>
  <c r="E34" i="206"/>
  <c r="P33" i="206"/>
  <c r="N33" i="206" s="1"/>
  <c r="Q33" i="206" s="1"/>
  <c r="M33" i="206"/>
  <c r="J33" i="206"/>
  <c r="G33" i="206"/>
  <c r="F33" i="206" s="1"/>
  <c r="P32" i="206"/>
  <c r="N32" i="206" s="1"/>
  <c r="Q32" i="206" s="1"/>
  <c r="M32" i="206"/>
  <c r="J32" i="206"/>
  <c r="G32" i="206"/>
  <c r="E32" i="206" s="1"/>
  <c r="P31" i="206"/>
  <c r="O31" i="206" s="1"/>
  <c r="R31" i="206" s="1"/>
  <c r="M31" i="206"/>
  <c r="J31" i="206"/>
  <c r="G31" i="206"/>
  <c r="E31" i="206" s="1"/>
  <c r="F31" i="206"/>
  <c r="P30" i="206"/>
  <c r="O30" i="206" s="1"/>
  <c r="R30" i="206" s="1"/>
  <c r="M30" i="206"/>
  <c r="J30" i="206"/>
  <c r="G30" i="206"/>
  <c r="F30" i="206" s="1"/>
  <c r="P29" i="206"/>
  <c r="N29" i="206" s="1"/>
  <c r="Q29" i="206" s="1"/>
  <c r="M29" i="206"/>
  <c r="J29" i="206"/>
  <c r="G29" i="206"/>
  <c r="F29" i="206" s="1"/>
  <c r="P28" i="206"/>
  <c r="N28" i="206" s="1"/>
  <c r="Q28" i="206" s="1"/>
  <c r="M28" i="206"/>
  <c r="J28" i="206"/>
  <c r="G28" i="206"/>
  <c r="E28" i="206" s="1"/>
  <c r="P27" i="206"/>
  <c r="O27" i="206" s="1"/>
  <c r="R27" i="206" s="1"/>
  <c r="N27" i="206"/>
  <c r="Q27" i="206" s="1"/>
  <c r="M27" i="206"/>
  <c r="J27" i="206"/>
  <c r="G27" i="206"/>
  <c r="E27" i="206" s="1"/>
  <c r="F27" i="206"/>
  <c r="P26" i="206"/>
  <c r="O26" i="206" s="1"/>
  <c r="R26" i="206" s="1"/>
  <c r="M26" i="206"/>
  <c r="J26" i="206"/>
  <c r="G26" i="206"/>
  <c r="F26" i="206" s="1"/>
  <c r="E26" i="206"/>
  <c r="P25" i="206"/>
  <c r="N25" i="206" s="1"/>
  <c r="Q25" i="206" s="1"/>
  <c r="M25" i="206"/>
  <c r="J25" i="206"/>
  <c r="G25" i="206"/>
  <c r="F25" i="206" s="1"/>
  <c r="P24" i="206"/>
  <c r="N24" i="206" s="1"/>
  <c r="Q24" i="206" s="1"/>
  <c r="M24" i="206"/>
  <c r="J24" i="206"/>
  <c r="G24" i="206"/>
  <c r="E24" i="206" s="1"/>
  <c r="P23" i="206"/>
  <c r="O23" i="206" s="1"/>
  <c r="R23" i="206" s="1"/>
  <c r="M23" i="206"/>
  <c r="J23" i="206"/>
  <c r="G23" i="206"/>
  <c r="E23" i="206" s="1"/>
  <c r="F23" i="206"/>
  <c r="P22" i="206"/>
  <c r="O22" i="206" s="1"/>
  <c r="R22" i="206" s="1"/>
  <c r="M22" i="206"/>
  <c r="J22" i="206"/>
  <c r="G22" i="206"/>
  <c r="F22" i="206" s="1"/>
  <c r="P21" i="206"/>
  <c r="N21" i="206" s="1"/>
  <c r="Q21" i="206" s="1"/>
  <c r="M21" i="206"/>
  <c r="J21" i="206"/>
  <c r="G21" i="206"/>
  <c r="F21" i="206" s="1"/>
  <c r="P20" i="206"/>
  <c r="N20" i="206" s="1"/>
  <c r="Q20" i="206" s="1"/>
  <c r="M20" i="206"/>
  <c r="J20" i="206"/>
  <c r="G20" i="206"/>
  <c r="E20" i="206" s="1"/>
  <c r="P19" i="206"/>
  <c r="O19" i="206" s="1"/>
  <c r="R19" i="206" s="1"/>
  <c r="N19" i="206"/>
  <c r="Q19" i="206" s="1"/>
  <c r="M19" i="206"/>
  <c r="J19" i="206"/>
  <c r="G19" i="206"/>
  <c r="E19" i="206" s="1"/>
  <c r="F19" i="206"/>
  <c r="P18" i="206"/>
  <c r="O18" i="206" s="1"/>
  <c r="R18" i="206" s="1"/>
  <c r="M18" i="206"/>
  <c r="J18" i="206"/>
  <c r="G18" i="206"/>
  <c r="F18" i="206" s="1"/>
  <c r="E18" i="206"/>
  <c r="P17" i="206"/>
  <c r="N17" i="206" s="1"/>
  <c r="Q17" i="206" s="1"/>
  <c r="M17" i="206"/>
  <c r="J17" i="206"/>
  <c r="G17" i="206"/>
  <c r="F17" i="206" s="1"/>
  <c r="P16" i="206"/>
  <c r="N16" i="206" s="1"/>
  <c r="Q16" i="206" s="1"/>
  <c r="M16" i="206"/>
  <c r="J16" i="206"/>
  <c r="G16" i="206"/>
  <c r="E16" i="206" s="1"/>
  <c r="P15" i="206"/>
  <c r="O15" i="206" s="1"/>
  <c r="R15" i="206" s="1"/>
  <c r="M15" i="206"/>
  <c r="J15" i="206"/>
  <c r="G15" i="206"/>
  <c r="E15" i="206" s="1"/>
  <c r="F15" i="206"/>
  <c r="P14" i="206"/>
  <c r="O14" i="206" s="1"/>
  <c r="R14" i="206" s="1"/>
  <c r="M14" i="206"/>
  <c r="J14" i="206"/>
  <c r="G14" i="206"/>
  <c r="F14" i="206" s="1"/>
  <c r="P13" i="206"/>
  <c r="N13" i="206" s="1"/>
  <c r="Q13" i="206" s="1"/>
  <c r="M13" i="206"/>
  <c r="J13" i="206"/>
  <c r="G13" i="206"/>
  <c r="F13" i="206" s="1"/>
  <c r="P12" i="206"/>
  <c r="N12" i="206" s="1"/>
  <c r="M12" i="206"/>
  <c r="J12" i="206"/>
  <c r="G12" i="206"/>
  <c r="E12" i="206" s="1"/>
  <c r="L63" i="205"/>
  <c r="K63" i="205"/>
  <c r="I63" i="205"/>
  <c r="H63" i="205"/>
  <c r="D63" i="205"/>
  <c r="E66" i="205" s="1"/>
  <c r="C63" i="205"/>
  <c r="P62" i="205"/>
  <c r="O62" i="205"/>
  <c r="R62" i="205" s="1"/>
  <c r="M62" i="205"/>
  <c r="Y62" i="205" s="1"/>
  <c r="J62" i="205"/>
  <c r="X62" i="205" s="1"/>
  <c r="G62" i="205"/>
  <c r="R61" i="205"/>
  <c r="P61" i="205"/>
  <c r="Z61" i="205" s="1"/>
  <c r="O61" i="205"/>
  <c r="M61" i="205"/>
  <c r="Y61" i="205" s="1"/>
  <c r="J61" i="205"/>
  <c r="X61" i="205" s="1"/>
  <c r="G61" i="205"/>
  <c r="Q60" i="205"/>
  <c r="P60" i="205"/>
  <c r="N60" i="205"/>
  <c r="M60" i="205"/>
  <c r="Y60" i="205" s="1"/>
  <c r="J60" i="205"/>
  <c r="X60" i="205" s="1"/>
  <c r="G60" i="205"/>
  <c r="W60" i="205" s="1"/>
  <c r="F60" i="205"/>
  <c r="P59" i="205"/>
  <c r="M59" i="205"/>
  <c r="Y59" i="205" s="1"/>
  <c r="J59" i="205"/>
  <c r="X59" i="205" s="1"/>
  <c r="G59" i="205"/>
  <c r="E59" i="205"/>
  <c r="P58" i="205"/>
  <c r="O58" i="205"/>
  <c r="R58" i="205" s="1"/>
  <c r="M58" i="205"/>
  <c r="Y58" i="205" s="1"/>
  <c r="J58" i="205"/>
  <c r="X58" i="205" s="1"/>
  <c r="G58" i="205"/>
  <c r="P57" i="205"/>
  <c r="Z57" i="205" s="1"/>
  <c r="O57" i="205"/>
  <c r="R57" i="205" s="1"/>
  <c r="N57" i="205"/>
  <c r="Q57" i="205" s="1"/>
  <c r="M57" i="205"/>
  <c r="Y57" i="205" s="1"/>
  <c r="J57" i="205"/>
  <c r="X57" i="205" s="1"/>
  <c r="G57" i="205"/>
  <c r="F57" i="205" s="1"/>
  <c r="P56" i="205"/>
  <c r="N56" i="205"/>
  <c r="Q56" i="205" s="1"/>
  <c r="M56" i="205"/>
  <c r="Y56" i="205" s="1"/>
  <c r="J56" i="205"/>
  <c r="X56" i="205" s="1"/>
  <c r="G56" i="205"/>
  <c r="W56" i="205" s="1"/>
  <c r="F56" i="205"/>
  <c r="E56" i="205"/>
  <c r="P55" i="205"/>
  <c r="M55" i="205"/>
  <c r="Y55" i="205" s="1"/>
  <c r="J55" i="205"/>
  <c r="X55" i="205" s="1"/>
  <c r="G55" i="205"/>
  <c r="E55" i="205"/>
  <c r="P54" i="205"/>
  <c r="O54" i="205"/>
  <c r="R54" i="205" s="1"/>
  <c r="M54" i="205"/>
  <c r="Y54" i="205" s="1"/>
  <c r="J54" i="205"/>
  <c r="X54" i="205" s="1"/>
  <c r="G54" i="205"/>
  <c r="R53" i="205"/>
  <c r="P53" i="205"/>
  <c r="Z53" i="205" s="1"/>
  <c r="O53" i="205"/>
  <c r="M53" i="205"/>
  <c r="Y53" i="205" s="1"/>
  <c r="J53" i="205"/>
  <c r="X53" i="205" s="1"/>
  <c r="G53" i="205"/>
  <c r="Q52" i="205"/>
  <c r="P52" i="205"/>
  <c r="N52" i="205"/>
  <c r="M52" i="205"/>
  <c r="Y52" i="205" s="1"/>
  <c r="J52" i="205"/>
  <c r="X52" i="205" s="1"/>
  <c r="G52" i="205"/>
  <c r="W52" i="205" s="1"/>
  <c r="F52" i="205"/>
  <c r="P51" i="205"/>
  <c r="M51" i="205"/>
  <c r="Y51" i="205" s="1"/>
  <c r="J51" i="205"/>
  <c r="X51" i="205" s="1"/>
  <c r="G51" i="205"/>
  <c r="E51" i="205"/>
  <c r="P50" i="205"/>
  <c r="O50" i="205" s="1"/>
  <c r="R50" i="205" s="1"/>
  <c r="M50" i="205"/>
  <c r="Y50" i="205" s="1"/>
  <c r="J50" i="205"/>
  <c r="X50" i="205" s="1"/>
  <c r="G50" i="205"/>
  <c r="P49" i="205"/>
  <c r="Z49" i="205" s="1"/>
  <c r="O49" i="205"/>
  <c r="R49" i="205" s="1"/>
  <c r="N49" i="205"/>
  <c r="Q49" i="205" s="1"/>
  <c r="M49" i="205"/>
  <c r="Y49" i="205" s="1"/>
  <c r="J49" i="205"/>
  <c r="X49" i="205" s="1"/>
  <c r="G49" i="205"/>
  <c r="F49" i="205" s="1"/>
  <c r="P48" i="205"/>
  <c r="N48" i="205"/>
  <c r="Q48" i="205" s="1"/>
  <c r="M48" i="205"/>
  <c r="Y48" i="205" s="1"/>
  <c r="J48" i="205"/>
  <c r="X48" i="205" s="1"/>
  <c r="G48" i="205"/>
  <c r="W48" i="205" s="1"/>
  <c r="F48" i="205"/>
  <c r="E48" i="205"/>
  <c r="P47" i="205"/>
  <c r="M47" i="205"/>
  <c r="Y47" i="205" s="1"/>
  <c r="J47" i="205"/>
  <c r="X47" i="205" s="1"/>
  <c r="G47" i="205"/>
  <c r="E47" i="205" s="1"/>
  <c r="P46" i="205"/>
  <c r="O46" i="205"/>
  <c r="R46" i="205" s="1"/>
  <c r="M46" i="205"/>
  <c r="Y46" i="205" s="1"/>
  <c r="J46" i="205"/>
  <c r="X46" i="205" s="1"/>
  <c r="G46" i="205"/>
  <c r="P45" i="205"/>
  <c r="Z45" i="205" s="1"/>
  <c r="M45" i="205"/>
  <c r="Y45" i="205" s="1"/>
  <c r="J45" i="205"/>
  <c r="X45" i="205" s="1"/>
  <c r="G45" i="205"/>
  <c r="P44" i="205"/>
  <c r="N44" i="205" s="1"/>
  <c r="Q44" i="205" s="1"/>
  <c r="M44" i="205"/>
  <c r="Y44" i="205" s="1"/>
  <c r="J44" i="205"/>
  <c r="X44" i="205" s="1"/>
  <c r="G44" i="205"/>
  <c r="W44" i="205" s="1"/>
  <c r="P43" i="205"/>
  <c r="M43" i="205"/>
  <c r="Y43" i="205" s="1"/>
  <c r="J43" i="205"/>
  <c r="X43" i="205" s="1"/>
  <c r="G43" i="205"/>
  <c r="E43" i="205"/>
  <c r="P42" i="205"/>
  <c r="O42" i="205" s="1"/>
  <c r="R42" i="205" s="1"/>
  <c r="M42" i="205"/>
  <c r="Y42" i="205" s="1"/>
  <c r="J42" i="205"/>
  <c r="X42" i="205" s="1"/>
  <c r="G42" i="205"/>
  <c r="P41" i="205"/>
  <c r="Z41" i="205" s="1"/>
  <c r="O41" i="205"/>
  <c r="R41" i="205" s="1"/>
  <c r="N41" i="205"/>
  <c r="Q41" i="205" s="1"/>
  <c r="M41" i="205"/>
  <c r="Y41" i="205" s="1"/>
  <c r="J41" i="205"/>
  <c r="X41" i="205" s="1"/>
  <c r="G41" i="205"/>
  <c r="F41" i="205" s="1"/>
  <c r="P40" i="205"/>
  <c r="N40" i="205"/>
  <c r="Q40" i="205" s="1"/>
  <c r="M40" i="205"/>
  <c r="Y40" i="205" s="1"/>
  <c r="J40" i="205"/>
  <c r="X40" i="205" s="1"/>
  <c r="G40" i="205"/>
  <c r="W40" i="205" s="1"/>
  <c r="F40" i="205"/>
  <c r="E40" i="205"/>
  <c r="P39" i="205"/>
  <c r="M39" i="205"/>
  <c r="Y39" i="205" s="1"/>
  <c r="J39" i="205"/>
  <c r="X39" i="205" s="1"/>
  <c r="G39" i="205"/>
  <c r="E39" i="205" s="1"/>
  <c r="P38" i="205"/>
  <c r="O38" i="205"/>
  <c r="R38" i="205" s="1"/>
  <c r="M38" i="205"/>
  <c r="Y38" i="205" s="1"/>
  <c r="J38" i="205"/>
  <c r="X38" i="205" s="1"/>
  <c r="G38" i="205"/>
  <c r="P37" i="205"/>
  <c r="Z37" i="205" s="1"/>
  <c r="M37" i="205"/>
  <c r="Y37" i="205" s="1"/>
  <c r="J37" i="205"/>
  <c r="X37" i="205" s="1"/>
  <c r="G37" i="205"/>
  <c r="P36" i="205"/>
  <c r="N36" i="205" s="1"/>
  <c r="Q36" i="205" s="1"/>
  <c r="M36" i="205"/>
  <c r="Y36" i="205" s="1"/>
  <c r="J36" i="205"/>
  <c r="X36" i="205" s="1"/>
  <c r="G36" i="205"/>
  <c r="W36" i="205" s="1"/>
  <c r="P35" i="205"/>
  <c r="M35" i="205"/>
  <c r="Y35" i="205" s="1"/>
  <c r="J35" i="205"/>
  <c r="X35" i="205" s="1"/>
  <c r="G35" i="205"/>
  <c r="E35" i="205"/>
  <c r="P34" i="205"/>
  <c r="O34" i="205" s="1"/>
  <c r="R34" i="205" s="1"/>
  <c r="M34" i="205"/>
  <c r="Y34" i="205" s="1"/>
  <c r="J34" i="205"/>
  <c r="X34" i="205" s="1"/>
  <c r="G34" i="205"/>
  <c r="P33" i="205"/>
  <c r="Z33" i="205" s="1"/>
  <c r="O33" i="205"/>
  <c r="R33" i="205" s="1"/>
  <c r="N33" i="205"/>
  <c r="Q33" i="205" s="1"/>
  <c r="M33" i="205"/>
  <c r="Y33" i="205" s="1"/>
  <c r="J33" i="205"/>
  <c r="X33" i="205" s="1"/>
  <c r="G33" i="205"/>
  <c r="F33" i="205" s="1"/>
  <c r="P32" i="205"/>
  <c r="N32" i="205"/>
  <c r="Q32" i="205" s="1"/>
  <c r="M32" i="205"/>
  <c r="Y32" i="205" s="1"/>
  <c r="J32" i="205"/>
  <c r="X32" i="205" s="1"/>
  <c r="G32" i="205"/>
  <c r="W32" i="205" s="1"/>
  <c r="F32" i="205"/>
  <c r="E32" i="205"/>
  <c r="P31" i="205"/>
  <c r="M31" i="205"/>
  <c r="Y31" i="205" s="1"/>
  <c r="J31" i="205"/>
  <c r="X31" i="205" s="1"/>
  <c r="G31" i="205"/>
  <c r="E31" i="205" s="1"/>
  <c r="P30" i="205"/>
  <c r="O30" i="205"/>
  <c r="R30" i="205" s="1"/>
  <c r="M30" i="205"/>
  <c r="Y30" i="205" s="1"/>
  <c r="J30" i="205"/>
  <c r="X30" i="205" s="1"/>
  <c r="G30" i="205"/>
  <c r="P29" i="205"/>
  <c r="Z29" i="205" s="1"/>
  <c r="M29" i="205"/>
  <c r="Y29" i="205" s="1"/>
  <c r="J29" i="205"/>
  <c r="X29" i="205" s="1"/>
  <c r="G29" i="205"/>
  <c r="P28" i="205"/>
  <c r="N28" i="205" s="1"/>
  <c r="Q28" i="205" s="1"/>
  <c r="M28" i="205"/>
  <c r="Y28" i="205" s="1"/>
  <c r="J28" i="205"/>
  <c r="X28" i="205" s="1"/>
  <c r="G28" i="205"/>
  <c r="W28" i="205" s="1"/>
  <c r="P27" i="205"/>
  <c r="M27" i="205"/>
  <c r="Y27" i="205" s="1"/>
  <c r="J27" i="205"/>
  <c r="X27" i="205" s="1"/>
  <c r="G27" i="205"/>
  <c r="E27" i="205"/>
  <c r="P26" i="205"/>
  <c r="O26" i="205" s="1"/>
  <c r="R26" i="205" s="1"/>
  <c r="M26" i="205"/>
  <c r="Y26" i="205" s="1"/>
  <c r="J26" i="205"/>
  <c r="X26" i="205" s="1"/>
  <c r="G26" i="205"/>
  <c r="P25" i="205"/>
  <c r="Z25" i="205" s="1"/>
  <c r="O25" i="205"/>
  <c r="R25" i="205" s="1"/>
  <c r="N25" i="205"/>
  <c r="Q25" i="205" s="1"/>
  <c r="M25" i="205"/>
  <c r="Y25" i="205" s="1"/>
  <c r="J25" i="205"/>
  <c r="X25" i="205" s="1"/>
  <c r="G25" i="205"/>
  <c r="F25" i="205" s="1"/>
  <c r="P24" i="205"/>
  <c r="N24" i="205"/>
  <c r="Q24" i="205" s="1"/>
  <c r="M24" i="205"/>
  <c r="Y24" i="205" s="1"/>
  <c r="J24" i="205"/>
  <c r="X24" i="205" s="1"/>
  <c r="G24" i="205"/>
  <c r="W24" i="205" s="1"/>
  <c r="F24" i="205"/>
  <c r="E24" i="205"/>
  <c r="P23" i="205"/>
  <c r="M23" i="205"/>
  <c r="Y23" i="205" s="1"/>
  <c r="J23" i="205"/>
  <c r="X23" i="205" s="1"/>
  <c r="G23" i="205"/>
  <c r="E23" i="205" s="1"/>
  <c r="P22" i="205"/>
  <c r="O22" i="205"/>
  <c r="R22" i="205" s="1"/>
  <c r="M22" i="205"/>
  <c r="Y22" i="205" s="1"/>
  <c r="J22" i="205"/>
  <c r="X22" i="205" s="1"/>
  <c r="G22" i="205"/>
  <c r="P21" i="205"/>
  <c r="Z21" i="205" s="1"/>
  <c r="M21" i="205"/>
  <c r="Y21" i="205" s="1"/>
  <c r="J21" i="205"/>
  <c r="X21" i="205" s="1"/>
  <c r="G21" i="205"/>
  <c r="P20" i="205"/>
  <c r="N20" i="205" s="1"/>
  <c r="Q20" i="205" s="1"/>
  <c r="M20" i="205"/>
  <c r="Y20" i="205" s="1"/>
  <c r="J20" i="205"/>
  <c r="X20" i="205" s="1"/>
  <c r="G20" i="205"/>
  <c r="W20" i="205" s="1"/>
  <c r="P19" i="205"/>
  <c r="M19" i="205"/>
  <c r="Y19" i="205" s="1"/>
  <c r="J19" i="205"/>
  <c r="X19" i="205" s="1"/>
  <c r="G19" i="205"/>
  <c r="E19" i="205"/>
  <c r="P18" i="205"/>
  <c r="O18" i="205" s="1"/>
  <c r="R18" i="205" s="1"/>
  <c r="M18" i="205"/>
  <c r="Y18" i="205" s="1"/>
  <c r="J18" i="205"/>
  <c r="X18" i="205" s="1"/>
  <c r="G18" i="205"/>
  <c r="P17" i="205"/>
  <c r="Z17" i="205" s="1"/>
  <c r="O17" i="205"/>
  <c r="R17" i="205" s="1"/>
  <c r="N17" i="205"/>
  <c r="Q17" i="205" s="1"/>
  <c r="M17" i="205"/>
  <c r="Y17" i="205" s="1"/>
  <c r="J17" i="205"/>
  <c r="X17" i="205" s="1"/>
  <c r="G17" i="205"/>
  <c r="F17" i="205" s="1"/>
  <c r="P16" i="205"/>
  <c r="N16" i="205"/>
  <c r="Q16" i="205" s="1"/>
  <c r="M16" i="205"/>
  <c r="Y16" i="205" s="1"/>
  <c r="J16" i="205"/>
  <c r="X16" i="205" s="1"/>
  <c r="G16" i="205"/>
  <c r="W16" i="205" s="1"/>
  <c r="F16" i="205"/>
  <c r="E16" i="205"/>
  <c r="P15" i="205"/>
  <c r="M15" i="205"/>
  <c r="Y15" i="205" s="1"/>
  <c r="J15" i="205"/>
  <c r="X15" i="205" s="1"/>
  <c r="G15" i="205"/>
  <c r="E15" i="205" s="1"/>
  <c r="P14" i="205"/>
  <c r="O14" i="205"/>
  <c r="R14" i="205" s="1"/>
  <c r="M14" i="205"/>
  <c r="Y14" i="205" s="1"/>
  <c r="J14" i="205"/>
  <c r="X14" i="205" s="1"/>
  <c r="G14" i="205"/>
  <c r="P13" i="205"/>
  <c r="Z13" i="205" s="1"/>
  <c r="M13" i="205"/>
  <c r="Y13" i="205" s="1"/>
  <c r="J13" i="205"/>
  <c r="X13" i="205" s="1"/>
  <c r="G13" i="205"/>
  <c r="F13" i="205"/>
  <c r="P12" i="205"/>
  <c r="N12" i="205" s="1"/>
  <c r="Q12" i="205" s="1"/>
  <c r="M12" i="205"/>
  <c r="J12" i="205"/>
  <c r="G12" i="205"/>
  <c r="F12" i="205" s="1"/>
  <c r="N19" i="205" l="1"/>
  <c r="Q19" i="205" s="1"/>
  <c r="Z19" i="205"/>
  <c r="E12" i="205"/>
  <c r="E13" i="205"/>
  <c r="W13" i="205"/>
  <c r="O13" i="205"/>
  <c r="R13" i="205" s="1"/>
  <c r="N15" i="205"/>
  <c r="Q15" i="205" s="1"/>
  <c r="Z15" i="205"/>
  <c r="F20" i="205"/>
  <c r="E21" i="205"/>
  <c r="W21" i="205"/>
  <c r="O21" i="205"/>
  <c r="R21" i="205" s="1"/>
  <c r="N23" i="205"/>
  <c r="Q23" i="205" s="1"/>
  <c r="Z23" i="205"/>
  <c r="F28" i="205"/>
  <c r="E29" i="205"/>
  <c r="W29" i="205"/>
  <c r="O29" i="205"/>
  <c r="R29" i="205" s="1"/>
  <c r="N31" i="205"/>
  <c r="Q31" i="205" s="1"/>
  <c r="Z31" i="205"/>
  <c r="F36" i="205"/>
  <c r="E37" i="205"/>
  <c r="W37" i="205"/>
  <c r="O37" i="205"/>
  <c r="R37" i="205" s="1"/>
  <c r="N39" i="205"/>
  <c r="Q39" i="205" s="1"/>
  <c r="Z39" i="205"/>
  <c r="F44" i="205"/>
  <c r="E45" i="205"/>
  <c r="W45" i="205"/>
  <c r="O45" i="205"/>
  <c r="R45" i="205" s="1"/>
  <c r="N47" i="205"/>
  <c r="Q47" i="205" s="1"/>
  <c r="Z47" i="205"/>
  <c r="E53" i="205"/>
  <c r="W53" i="205"/>
  <c r="N55" i="205"/>
  <c r="Q55" i="205" s="1"/>
  <c r="Z55" i="205"/>
  <c r="E61" i="205"/>
  <c r="W61" i="205"/>
  <c r="D66" i="205"/>
  <c r="E68" i="205" s="1"/>
  <c r="C65" i="205"/>
  <c r="C66" i="205" s="1"/>
  <c r="M63" i="206"/>
  <c r="E14" i="206"/>
  <c r="N15" i="206"/>
  <c r="Q15" i="206" s="1"/>
  <c r="S15" i="206" s="1"/>
  <c r="E22" i="206"/>
  <c r="N23" i="206"/>
  <c r="Q23" i="206" s="1"/>
  <c r="S23" i="206" s="1"/>
  <c r="E30" i="206"/>
  <c r="N31" i="206"/>
  <c r="Q31" i="206" s="1"/>
  <c r="S31" i="206" s="1"/>
  <c r="E38" i="206"/>
  <c r="N39" i="206"/>
  <c r="Q39" i="206" s="1"/>
  <c r="S39" i="206" s="1"/>
  <c r="E46" i="206"/>
  <c r="N47" i="206"/>
  <c r="Q47" i="206" s="1"/>
  <c r="S47" i="206" s="1"/>
  <c r="E54" i="206"/>
  <c r="N55" i="206"/>
  <c r="Q55" i="206" s="1"/>
  <c r="S55" i="206" s="1"/>
  <c r="E62" i="206"/>
  <c r="G63" i="205"/>
  <c r="W12" i="205"/>
  <c r="F15" i="205"/>
  <c r="W15" i="205"/>
  <c r="S17" i="205"/>
  <c r="E18" i="205"/>
  <c r="W18" i="205"/>
  <c r="N18" i="205"/>
  <c r="Q18" i="205" s="1"/>
  <c r="S18" i="205" s="1"/>
  <c r="Z18" i="205"/>
  <c r="O20" i="205"/>
  <c r="R20" i="205" s="1"/>
  <c r="Z20" i="205"/>
  <c r="F23" i="205"/>
  <c r="W23" i="205"/>
  <c r="S25" i="205"/>
  <c r="E26" i="205"/>
  <c r="W26" i="205"/>
  <c r="N26" i="205"/>
  <c r="Q26" i="205" s="1"/>
  <c r="S26" i="205" s="1"/>
  <c r="Z26" i="205"/>
  <c r="O28" i="205"/>
  <c r="R28" i="205" s="1"/>
  <c r="Z28" i="205"/>
  <c r="F31" i="205"/>
  <c r="W31" i="205"/>
  <c r="S33" i="205"/>
  <c r="E34" i="205"/>
  <c r="W34" i="205"/>
  <c r="N34" i="205"/>
  <c r="Q34" i="205" s="1"/>
  <c r="S34" i="205" s="1"/>
  <c r="Z34" i="205"/>
  <c r="O36" i="205"/>
  <c r="R36" i="205" s="1"/>
  <c r="Z36" i="205"/>
  <c r="F39" i="205"/>
  <c r="W39" i="205"/>
  <c r="S41" i="205"/>
  <c r="E42" i="205"/>
  <c r="W42" i="205"/>
  <c r="N42" i="205"/>
  <c r="Q42" i="205" s="1"/>
  <c r="S42" i="205" s="1"/>
  <c r="Z42" i="205"/>
  <c r="O44" i="205"/>
  <c r="R44" i="205" s="1"/>
  <c r="S44" i="205" s="1"/>
  <c r="Z44" i="205"/>
  <c r="F47" i="205"/>
  <c r="W47" i="205"/>
  <c r="S49" i="205"/>
  <c r="E50" i="205"/>
  <c r="W50" i="205"/>
  <c r="N50" i="205"/>
  <c r="Q50" i="205" s="1"/>
  <c r="S50" i="205" s="1"/>
  <c r="Z50" i="205"/>
  <c r="O52" i="205"/>
  <c r="R52" i="205" s="1"/>
  <c r="Z52" i="205"/>
  <c r="F55" i="205"/>
  <c r="W55" i="205"/>
  <c r="S57" i="205"/>
  <c r="E58" i="205"/>
  <c r="W58" i="205"/>
  <c r="N58" i="205"/>
  <c r="Q58" i="205" s="1"/>
  <c r="S58" i="205" s="1"/>
  <c r="Z58" i="205"/>
  <c r="O60" i="205"/>
  <c r="R60" i="205" s="1"/>
  <c r="Z60" i="205"/>
  <c r="F67" i="205"/>
  <c r="O12" i="206"/>
  <c r="N14" i="206"/>
  <c r="Q14" i="206" s="1"/>
  <c r="E17" i="206"/>
  <c r="O20" i="206"/>
  <c r="R20" i="206" s="1"/>
  <c r="N22" i="206"/>
  <c r="Q22" i="206" s="1"/>
  <c r="E25" i="206"/>
  <c r="O28" i="206"/>
  <c r="R28" i="206" s="1"/>
  <c r="N30" i="206"/>
  <c r="Q30" i="206" s="1"/>
  <c r="E33" i="206"/>
  <c r="O36" i="206"/>
  <c r="R36" i="206" s="1"/>
  <c r="N38" i="206"/>
  <c r="Q38" i="206" s="1"/>
  <c r="E41" i="206"/>
  <c r="O44" i="206"/>
  <c r="R44" i="206" s="1"/>
  <c r="N46" i="206"/>
  <c r="Q46" i="206" s="1"/>
  <c r="E49" i="206"/>
  <c r="O52" i="206"/>
  <c r="R52" i="206" s="1"/>
  <c r="N54" i="206"/>
  <c r="Q54" i="206" s="1"/>
  <c r="E57" i="206"/>
  <c r="O60" i="206"/>
  <c r="R60" i="206" s="1"/>
  <c r="N62" i="206"/>
  <c r="Q62" i="206" s="1"/>
  <c r="J63" i="205"/>
  <c r="X12" i="205"/>
  <c r="E25" i="205"/>
  <c r="W25" i="205"/>
  <c r="E33" i="205"/>
  <c r="W33" i="205"/>
  <c r="N35" i="205"/>
  <c r="Q35" i="205" s="1"/>
  <c r="Z35" i="205"/>
  <c r="E41" i="205"/>
  <c r="W41" i="205"/>
  <c r="N43" i="205"/>
  <c r="Q43" i="205" s="1"/>
  <c r="Z43" i="205"/>
  <c r="E49" i="205"/>
  <c r="W49" i="205"/>
  <c r="N51" i="205"/>
  <c r="Q51" i="205" s="1"/>
  <c r="Z51" i="205"/>
  <c r="S52" i="205"/>
  <c r="E57" i="205"/>
  <c r="W57" i="205"/>
  <c r="N59" i="205"/>
  <c r="Q59" i="205" s="1"/>
  <c r="Z59" i="205"/>
  <c r="S60" i="205"/>
  <c r="S19" i="206"/>
  <c r="S20" i="206"/>
  <c r="S27" i="206"/>
  <c r="S28" i="206"/>
  <c r="S35" i="206"/>
  <c r="S36" i="206"/>
  <c r="S43" i="206"/>
  <c r="S44" i="206"/>
  <c r="S51" i="206"/>
  <c r="S52" i="206"/>
  <c r="S59" i="206"/>
  <c r="S60" i="206"/>
  <c r="P63" i="205"/>
  <c r="Z12" i="205"/>
  <c r="E17" i="205"/>
  <c r="W17" i="205"/>
  <c r="N27" i="205"/>
  <c r="Q27" i="205" s="1"/>
  <c r="Z27" i="205"/>
  <c r="M63" i="205"/>
  <c r="Y12" i="205"/>
  <c r="N13" i="205"/>
  <c r="Q13" i="205" s="1"/>
  <c r="S13" i="205" s="1"/>
  <c r="E14" i="205"/>
  <c r="W14" i="205"/>
  <c r="N14" i="205"/>
  <c r="Q14" i="205" s="1"/>
  <c r="Z14" i="205"/>
  <c r="O16" i="205"/>
  <c r="R16" i="205" s="1"/>
  <c r="S16" i="205" s="1"/>
  <c r="Z16" i="205"/>
  <c r="F19" i="205"/>
  <c r="W19" i="205"/>
  <c r="E20" i="205"/>
  <c r="F21" i="205"/>
  <c r="N21" i="205"/>
  <c r="Q21" i="205" s="1"/>
  <c r="S21" i="205" s="1"/>
  <c r="E22" i="205"/>
  <c r="W22" i="205"/>
  <c r="N22" i="205"/>
  <c r="Q22" i="205" s="1"/>
  <c r="Z22" i="205"/>
  <c r="O24" i="205"/>
  <c r="R24" i="205" s="1"/>
  <c r="S24" i="205" s="1"/>
  <c r="Z24" i="205"/>
  <c r="F27" i="205"/>
  <c r="W27" i="205"/>
  <c r="E28" i="205"/>
  <c r="F29" i="205"/>
  <c r="N29" i="205"/>
  <c r="Q29" i="205" s="1"/>
  <c r="S29" i="205" s="1"/>
  <c r="E30" i="205"/>
  <c r="W30" i="205"/>
  <c r="N30" i="205"/>
  <c r="Q30" i="205" s="1"/>
  <c r="Z30" i="205"/>
  <c r="O32" i="205"/>
  <c r="R32" i="205" s="1"/>
  <c r="S32" i="205" s="1"/>
  <c r="Z32" i="205"/>
  <c r="F35" i="205"/>
  <c r="W35" i="205"/>
  <c r="E36" i="205"/>
  <c r="F37" i="205"/>
  <c r="N37" i="205"/>
  <c r="Q37" i="205" s="1"/>
  <c r="S37" i="205" s="1"/>
  <c r="E38" i="205"/>
  <c r="W38" i="205"/>
  <c r="N38" i="205"/>
  <c r="Q38" i="205" s="1"/>
  <c r="Z38" i="205"/>
  <c r="O40" i="205"/>
  <c r="R40" i="205" s="1"/>
  <c r="S40" i="205" s="1"/>
  <c r="Z40" i="205"/>
  <c r="F43" i="205"/>
  <c r="W43" i="205"/>
  <c r="E44" i="205"/>
  <c r="F45" i="205"/>
  <c r="N45" i="205"/>
  <c r="Q45" i="205" s="1"/>
  <c r="S45" i="205" s="1"/>
  <c r="E46" i="205"/>
  <c r="W46" i="205"/>
  <c r="N46" i="205"/>
  <c r="Q46" i="205" s="1"/>
  <c r="Z46" i="205"/>
  <c r="O48" i="205"/>
  <c r="R48" i="205" s="1"/>
  <c r="S48" i="205" s="1"/>
  <c r="Z48" i="205"/>
  <c r="F51" i="205"/>
  <c r="W51" i="205"/>
  <c r="E52" i="205"/>
  <c r="F53" i="205"/>
  <c r="N53" i="205"/>
  <c r="Q53" i="205" s="1"/>
  <c r="S53" i="205" s="1"/>
  <c r="E54" i="205"/>
  <c r="W54" i="205"/>
  <c r="N54" i="205"/>
  <c r="Q54" i="205" s="1"/>
  <c r="Z54" i="205"/>
  <c r="O56" i="205"/>
  <c r="R56" i="205" s="1"/>
  <c r="S56" i="205" s="1"/>
  <c r="Z56" i="205"/>
  <c r="F59" i="205"/>
  <c r="W59" i="205"/>
  <c r="E60" i="205"/>
  <c r="F61" i="205"/>
  <c r="N61" i="205"/>
  <c r="Q61" i="205" s="1"/>
  <c r="S61" i="205" s="1"/>
  <c r="E62" i="205"/>
  <c r="W62" i="205"/>
  <c r="N62" i="205"/>
  <c r="Q62" i="205" s="1"/>
  <c r="Z62" i="205"/>
  <c r="J63" i="206"/>
  <c r="E13" i="206"/>
  <c r="E63" i="206" s="1"/>
  <c r="O16" i="206"/>
  <c r="R16" i="206" s="1"/>
  <c r="S16" i="206" s="1"/>
  <c r="N18" i="206"/>
  <c r="Q18" i="206" s="1"/>
  <c r="E21" i="206"/>
  <c r="O24" i="206"/>
  <c r="R24" i="206" s="1"/>
  <c r="S24" i="206" s="1"/>
  <c r="N26" i="206"/>
  <c r="Q26" i="206" s="1"/>
  <c r="E29" i="206"/>
  <c r="O32" i="206"/>
  <c r="R32" i="206" s="1"/>
  <c r="S32" i="206" s="1"/>
  <c r="N34" i="206"/>
  <c r="Q34" i="206" s="1"/>
  <c r="E37" i="206"/>
  <c r="O40" i="206"/>
  <c r="R40" i="206" s="1"/>
  <c r="S40" i="206" s="1"/>
  <c r="N42" i="206"/>
  <c r="Q42" i="206" s="1"/>
  <c r="E45" i="206"/>
  <c r="O48" i="206"/>
  <c r="R48" i="206" s="1"/>
  <c r="S48" i="206" s="1"/>
  <c r="N50" i="206"/>
  <c r="Q50" i="206" s="1"/>
  <c r="E53" i="206"/>
  <c r="O56" i="206"/>
  <c r="R56" i="206" s="1"/>
  <c r="S56" i="206" s="1"/>
  <c r="N58" i="206"/>
  <c r="Q58" i="206" s="1"/>
  <c r="E61" i="206"/>
  <c r="E63" i="205"/>
  <c r="S14" i="205"/>
  <c r="S22" i="205"/>
  <c r="S30" i="205"/>
  <c r="S38" i="205"/>
  <c r="S46" i="205"/>
  <c r="S54" i="205"/>
  <c r="S62" i="205"/>
  <c r="S14" i="206"/>
  <c r="S22" i="206"/>
  <c r="S30" i="206"/>
  <c r="S38" i="206"/>
  <c r="S46" i="206"/>
  <c r="S54" i="206"/>
  <c r="S62" i="206"/>
  <c r="N63" i="206"/>
  <c r="Q12" i="206"/>
  <c r="S20" i="205"/>
  <c r="S28" i="205"/>
  <c r="S36" i="205"/>
  <c r="S18" i="206"/>
  <c r="S26" i="206"/>
  <c r="S34" i="206"/>
  <c r="S42" i="206"/>
  <c r="S50" i="206"/>
  <c r="S58" i="206"/>
  <c r="N63" i="205"/>
  <c r="P63" i="206"/>
  <c r="F14" i="205"/>
  <c r="O15" i="205"/>
  <c r="R15" i="205" s="1"/>
  <c r="S15" i="205" s="1"/>
  <c r="F18" i="205"/>
  <c r="O19" i="205"/>
  <c r="R19" i="205" s="1"/>
  <c r="S19" i="205" s="1"/>
  <c r="F22" i="205"/>
  <c r="O23" i="205"/>
  <c r="R23" i="205" s="1"/>
  <c r="S23" i="205" s="1"/>
  <c r="F26" i="205"/>
  <c r="O27" i="205"/>
  <c r="R27" i="205" s="1"/>
  <c r="S27" i="205" s="1"/>
  <c r="F30" i="205"/>
  <c r="O31" i="205"/>
  <c r="R31" i="205" s="1"/>
  <c r="S31" i="205" s="1"/>
  <c r="F34" i="205"/>
  <c r="O35" i="205"/>
  <c r="R35" i="205" s="1"/>
  <c r="S35" i="205" s="1"/>
  <c r="F38" i="205"/>
  <c r="O39" i="205"/>
  <c r="R39" i="205" s="1"/>
  <c r="S39" i="205" s="1"/>
  <c r="F42" i="205"/>
  <c r="O43" i="205"/>
  <c r="R43" i="205" s="1"/>
  <c r="S43" i="205" s="1"/>
  <c r="F46" i="205"/>
  <c r="O47" i="205"/>
  <c r="R47" i="205" s="1"/>
  <c r="S47" i="205" s="1"/>
  <c r="F50" i="205"/>
  <c r="O51" i="205"/>
  <c r="R51" i="205" s="1"/>
  <c r="S51" i="205" s="1"/>
  <c r="F54" i="205"/>
  <c r="O55" i="205"/>
  <c r="R55" i="205" s="1"/>
  <c r="S55" i="205" s="1"/>
  <c r="F58" i="205"/>
  <c r="O59" i="205"/>
  <c r="R59" i="205" s="1"/>
  <c r="S59" i="205" s="1"/>
  <c r="F62" i="205"/>
  <c r="Q63" i="205"/>
  <c r="F12" i="206"/>
  <c r="R12" i="206"/>
  <c r="O13" i="206"/>
  <c r="R13" i="206" s="1"/>
  <c r="S13" i="206" s="1"/>
  <c r="F16" i="206"/>
  <c r="O17" i="206"/>
  <c r="R17" i="206" s="1"/>
  <c r="S17" i="206" s="1"/>
  <c r="F20" i="206"/>
  <c r="O21" i="206"/>
  <c r="R21" i="206" s="1"/>
  <c r="S21" i="206" s="1"/>
  <c r="F24" i="206"/>
  <c r="O25" i="206"/>
  <c r="R25" i="206" s="1"/>
  <c r="S25" i="206" s="1"/>
  <c r="F28" i="206"/>
  <c r="O29" i="206"/>
  <c r="R29" i="206" s="1"/>
  <c r="S29" i="206" s="1"/>
  <c r="F32" i="206"/>
  <c r="O33" i="206"/>
  <c r="R33" i="206" s="1"/>
  <c r="S33" i="206" s="1"/>
  <c r="F36" i="206"/>
  <c r="O37" i="206"/>
  <c r="R37" i="206" s="1"/>
  <c r="S37" i="206" s="1"/>
  <c r="F40" i="206"/>
  <c r="O41" i="206"/>
  <c r="R41" i="206" s="1"/>
  <c r="S41" i="206" s="1"/>
  <c r="F44" i="206"/>
  <c r="O45" i="206"/>
  <c r="R45" i="206" s="1"/>
  <c r="S45" i="206" s="1"/>
  <c r="F48" i="206"/>
  <c r="O49" i="206"/>
  <c r="R49" i="206" s="1"/>
  <c r="S49" i="206" s="1"/>
  <c r="F52" i="206"/>
  <c r="O53" i="206"/>
  <c r="R53" i="206" s="1"/>
  <c r="S53" i="206" s="1"/>
  <c r="F56" i="206"/>
  <c r="O57" i="206"/>
  <c r="R57" i="206" s="1"/>
  <c r="S57" i="206" s="1"/>
  <c r="F60" i="206"/>
  <c r="O61" i="206"/>
  <c r="R61" i="206" s="1"/>
  <c r="S61" i="206" s="1"/>
  <c r="G63" i="206"/>
  <c r="O12" i="205"/>
  <c r="F63" i="205" l="1"/>
  <c r="R63" i="206"/>
  <c r="O63" i="206"/>
  <c r="S12" i="206"/>
  <c r="S63" i="206" s="1"/>
  <c r="Q63" i="206"/>
  <c r="O63" i="205"/>
  <c r="R12" i="205"/>
  <c r="F63" i="206"/>
  <c r="R63" i="205" l="1"/>
  <c r="S12" i="205"/>
  <c r="S63" i="205" s="1"/>
  <c r="H62" i="204" l="1"/>
  <c r="G62" i="204"/>
  <c r="F62" i="204"/>
  <c r="C62" i="204"/>
  <c r="E61" i="204"/>
  <c r="E60" i="204"/>
  <c r="E59" i="204"/>
  <c r="E58" i="204"/>
  <c r="E57" i="204"/>
  <c r="E56" i="204"/>
  <c r="E55" i="204"/>
  <c r="E54" i="204"/>
  <c r="E53" i="204"/>
  <c r="E52" i="204"/>
  <c r="E51" i="204"/>
  <c r="E50" i="204"/>
  <c r="E49" i="204"/>
  <c r="E48" i="204"/>
  <c r="E47" i="204"/>
  <c r="E46" i="204"/>
  <c r="E45" i="204"/>
  <c r="E44" i="204"/>
  <c r="E43" i="204"/>
  <c r="E42" i="204"/>
  <c r="E41" i="204"/>
  <c r="E40" i="204"/>
  <c r="E39" i="204"/>
  <c r="E38" i="204"/>
  <c r="E37" i="204"/>
  <c r="E36" i="204"/>
  <c r="E35" i="204"/>
  <c r="E34" i="204"/>
  <c r="E33" i="204"/>
  <c r="E32" i="204"/>
  <c r="E31" i="204"/>
  <c r="E30" i="204"/>
  <c r="E29" i="204"/>
  <c r="E28" i="204"/>
  <c r="E27" i="204"/>
  <c r="E26" i="204"/>
  <c r="E25" i="204"/>
  <c r="E24" i="204"/>
  <c r="E23" i="204"/>
  <c r="E22" i="204"/>
  <c r="E21" i="204"/>
  <c r="E20" i="204"/>
  <c r="E19" i="204"/>
  <c r="E18" i="204"/>
  <c r="E17" i="204"/>
  <c r="E16" i="204"/>
  <c r="E15" i="204"/>
  <c r="E14" i="204"/>
  <c r="E13" i="204"/>
  <c r="E12" i="204"/>
  <c r="E11" i="204"/>
  <c r="E62" i="204" s="1"/>
  <c r="H62" i="203"/>
  <c r="G62" i="203"/>
  <c r="F62" i="203"/>
  <c r="C62" i="203"/>
  <c r="E61" i="203"/>
  <c r="E60" i="203"/>
  <c r="E59" i="203"/>
  <c r="E58" i="203"/>
  <c r="E57" i="203"/>
  <c r="E56" i="203"/>
  <c r="E55" i="203"/>
  <c r="E54" i="203"/>
  <c r="E53" i="203"/>
  <c r="E52" i="203"/>
  <c r="E51" i="203"/>
  <c r="E50" i="203"/>
  <c r="E49" i="203"/>
  <c r="E48" i="203"/>
  <c r="E47" i="203"/>
  <c r="E46" i="203"/>
  <c r="E45" i="203"/>
  <c r="E44" i="203"/>
  <c r="E43" i="203"/>
  <c r="E42" i="203"/>
  <c r="E41" i="203"/>
  <c r="E40" i="203"/>
  <c r="E39" i="203"/>
  <c r="E38" i="203"/>
  <c r="E37" i="203"/>
  <c r="E36" i="203"/>
  <c r="E35" i="203"/>
  <c r="E34" i="203"/>
  <c r="E33" i="203"/>
  <c r="E32" i="203"/>
  <c r="E31" i="203"/>
  <c r="E30" i="203"/>
  <c r="E29" i="203"/>
  <c r="E28" i="203"/>
  <c r="E27" i="203"/>
  <c r="E26" i="203"/>
  <c r="E25" i="203"/>
  <c r="E24" i="203"/>
  <c r="E23" i="203"/>
  <c r="E22" i="203"/>
  <c r="E21" i="203"/>
  <c r="E20" i="203"/>
  <c r="E19" i="203"/>
  <c r="E18" i="203"/>
  <c r="E17" i="203"/>
  <c r="E16" i="203"/>
  <c r="E15" i="203"/>
  <c r="E14" i="203"/>
  <c r="E13" i="203"/>
  <c r="E12" i="203"/>
  <c r="E11" i="203"/>
  <c r="E62" i="203" s="1"/>
  <c r="G62" i="202"/>
  <c r="F62" i="202"/>
  <c r="C62" i="202"/>
  <c r="E61" i="202"/>
  <c r="E60" i="202"/>
  <c r="E59" i="202"/>
  <c r="E58" i="202"/>
  <c r="E57" i="202"/>
  <c r="H56" i="202"/>
  <c r="H62" i="202" s="1"/>
  <c r="E56" i="202"/>
  <c r="E55" i="202"/>
  <c r="E54" i="202"/>
  <c r="E53" i="202"/>
  <c r="E52" i="202"/>
  <c r="E51" i="202"/>
  <c r="E50" i="202"/>
  <c r="E49" i="202"/>
  <c r="E48" i="202"/>
  <c r="E47" i="202"/>
  <c r="E46" i="202"/>
  <c r="E45" i="202"/>
  <c r="E44" i="202"/>
  <c r="E43" i="202"/>
  <c r="E42" i="202"/>
  <c r="E41" i="202"/>
  <c r="E40" i="202"/>
  <c r="E39" i="202"/>
  <c r="E38" i="202"/>
  <c r="E37" i="202"/>
  <c r="E36" i="202"/>
  <c r="E35" i="202"/>
  <c r="E34" i="202"/>
  <c r="E33" i="202"/>
  <c r="E32" i="202"/>
  <c r="E31" i="202"/>
  <c r="E30" i="202"/>
  <c r="E29" i="202"/>
  <c r="E28" i="202"/>
  <c r="E27" i="202"/>
  <c r="E26" i="202"/>
  <c r="E25" i="202"/>
  <c r="E24" i="202"/>
  <c r="E23" i="202"/>
  <c r="E22" i="202"/>
  <c r="E21" i="202"/>
  <c r="E20" i="202"/>
  <c r="E19" i="202"/>
  <c r="E18" i="202"/>
  <c r="E17" i="202"/>
  <c r="E16" i="202"/>
  <c r="E15" i="202"/>
  <c r="E14" i="202"/>
  <c r="E13" i="202"/>
  <c r="E12" i="202"/>
  <c r="E11" i="202"/>
  <c r="L62" i="201"/>
  <c r="K62" i="201"/>
  <c r="J62" i="201"/>
  <c r="F62" i="201"/>
  <c r="E62" i="201"/>
  <c r="D62" i="201"/>
  <c r="C62" i="201"/>
  <c r="I61" i="201"/>
  <c r="G61" i="201"/>
  <c r="I60" i="201"/>
  <c r="G60" i="201"/>
  <c r="I59" i="201"/>
  <c r="G59" i="201"/>
  <c r="I58" i="201"/>
  <c r="G58" i="201"/>
  <c r="I57" i="201"/>
  <c r="G57" i="201"/>
  <c r="I56" i="201"/>
  <c r="G56" i="201"/>
  <c r="I55" i="201"/>
  <c r="G55" i="201"/>
  <c r="I54" i="201"/>
  <c r="G54" i="201"/>
  <c r="I53" i="201"/>
  <c r="G53" i="201"/>
  <c r="I52" i="201"/>
  <c r="G52" i="201"/>
  <c r="I51" i="201"/>
  <c r="G51" i="201"/>
  <c r="I50" i="201"/>
  <c r="G50" i="201"/>
  <c r="I49" i="201"/>
  <c r="G49" i="201"/>
  <c r="I48" i="201"/>
  <c r="G48" i="201"/>
  <c r="I47" i="201"/>
  <c r="G47" i="201"/>
  <c r="I46" i="201"/>
  <c r="G46" i="201"/>
  <c r="I45" i="201"/>
  <c r="G45" i="201"/>
  <c r="I44" i="201"/>
  <c r="G44" i="201"/>
  <c r="I43" i="201"/>
  <c r="G43" i="201"/>
  <c r="I42" i="201"/>
  <c r="G42" i="201"/>
  <c r="I41" i="201"/>
  <c r="G41" i="201"/>
  <c r="I40" i="201"/>
  <c r="G40" i="201"/>
  <c r="I39" i="201"/>
  <c r="G39" i="201"/>
  <c r="I38" i="201"/>
  <c r="G38" i="201"/>
  <c r="I37" i="201"/>
  <c r="G37" i="201"/>
  <c r="I36" i="201"/>
  <c r="G36" i="201"/>
  <c r="I35" i="201"/>
  <c r="G35" i="201"/>
  <c r="I34" i="201"/>
  <c r="G34" i="201"/>
  <c r="I33" i="201"/>
  <c r="G33" i="201"/>
  <c r="I32" i="201"/>
  <c r="G32" i="201"/>
  <c r="I31" i="201"/>
  <c r="G31" i="201"/>
  <c r="I30" i="201"/>
  <c r="G30" i="201"/>
  <c r="I29" i="201"/>
  <c r="G29" i="201"/>
  <c r="I28" i="201"/>
  <c r="G28" i="201"/>
  <c r="I27" i="201"/>
  <c r="G27" i="201"/>
  <c r="I26" i="201"/>
  <c r="G26" i="201"/>
  <c r="I25" i="201"/>
  <c r="G25" i="201"/>
  <c r="I24" i="201"/>
  <c r="G24" i="201"/>
  <c r="I23" i="201"/>
  <c r="G23" i="201"/>
  <c r="I22" i="201"/>
  <c r="G22" i="201"/>
  <c r="I21" i="201"/>
  <c r="G21" i="201"/>
  <c r="I20" i="201"/>
  <c r="G20" i="201"/>
  <c r="I19" i="201"/>
  <c r="G19" i="201"/>
  <c r="I18" i="201"/>
  <c r="G18" i="201"/>
  <c r="I17" i="201"/>
  <c r="G17" i="201"/>
  <c r="I16" i="201"/>
  <c r="G16" i="201"/>
  <c r="I15" i="201"/>
  <c r="G15" i="201"/>
  <c r="I14" i="201"/>
  <c r="G14" i="201"/>
  <c r="I13" i="201"/>
  <c r="G13" i="201"/>
  <c r="I12" i="201"/>
  <c r="G12" i="201"/>
  <c r="I11" i="201"/>
  <c r="G11" i="201"/>
  <c r="G62" i="201" s="1"/>
  <c r="L62" i="200"/>
  <c r="K62" i="200"/>
  <c r="J62" i="200"/>
  <c r="F62" i="200"/>
  <c r="E62" i="200"/>
  <c r="D62" i="200"/>
  <c r="C62" i="200"/>
  <c r="I61" i="200"/>
  <c r="G61" i="200"/>
  <c r="I60" i="200"/>
  <c r="G60" i="200"/>
  <c r="I59" i="200"/>
  <c r="G59" i="200"/>
  <c r="I58" i="200"/>
  <c r="G58" i="200"/>
  <c r="I57" i="200"/>
  <c r="G57" i="200"/>
  <c r="I56" i="200"/>
  <c r="G56" i="200"/>
  <c r="I55" i="200"/>
  <c r="G55" i="200"/>
  <c r="I54" i="200"/>
  <c r="G54" i="200"/>
  <c r="I53" i="200"/>
  <c r="G53" i="200"/>
  <c r="I52" i="200"/>
  <c r="G52" i="200"/>
  <c r="I51" i="200"/>
  <c r="G51" i="200"/>
  <c r="I50" i="200"/>
  <c r="G50" i="200"/>
  <c r="I49" i="200"/>
  <c r="G49" i="200"/>
  <c r="I48" i="200"/>
  <c r="G48" i="200"/>
  <c r="I47" i="200"/>
  <c r="G47" i="200"/>
  <c r="I46" i="200"/>
  <c r="G46" i="200"/>
  <c r="I45" i="200"/>
  <c r="G45" i="200"/>
  <c r="I44" i="200"/>
  <c r="G44" i="200"/>
  <c r="I43" i="200"/>
  <c r="G43" i="200"/>
  <c r="G42" i="200"/>
  <c r="I41" i="200"/>
  <c r="G41" i="200"/>
  <c r="I40" i="200"/>
  <c r="G40" i="200"/>
  <c r="I39" i="200"/>
  <c r="G39" i="200"/>
  <c r="I38" i="200"/>
  <c r="G38" i="200"/>
  <c r="I37" i="200"/>
  <c r="G37" i="200"/>
  <c r="I36" i="200"/>
  <c r="G36" i="200"/>
  <c r="I35" i="200"/>
  <c r="G35" i="200"/>
  <c r="I34" i="200"/>
  <c r="G34" i="200"/>
  <c r="I33" i="200"/>
  <c r="G33" i="200"/>
  <c r="I32" i="200"/>
  <c r="G32" i="200"/>
  <c r="I31" i="200"/>
  <c r="G31" i="200"/>
  <c r="I30" i="200"/>
  <c r="G30" i="200"/>
  <c r="I29" i="200"/>
  <c r="G29" i="200"/>
  <c r="I28" i="200"/>
  <c r="G28" i="200"/>
  <c r="I27" i="200"/>
  <c r="G27" i="200"/>
  <c r="I26" i="200"/>
  <c r="G26" i="200"/>
  <c r="I25" i="200"/>
  <c r="G25" i="200"/>
  <c r="I24" i="200"/>
  <c r="G24" i="200"/>
  <c r="I23" i="200"/>
  <c r="G23" i="200"/>
  <c r="I22" i="200"/>
  <c r="G22" i="200"/>
  <c r="I21" i="200"/>
  <c r="G21" i="200"/>
  <c r="I20" i="200"/>
  <c r="G20" i="200"/>
  <c r="I19" i="200"/>
  <c r="G19" i="200"/>
  <c r="I18" i="200"/>
  <c r="G18" i="200"/>
  <c r="I17" i="200"/>
  <c r="G17" i="200"/>
  <c r="I16" i="200"/>
  <c r="G16" i="200"/>
  <c r="I15" i="200"/>
  <c r="G15" i="200"/>
  <c r="I14" i="200"/>
  <c r="G14" i="200"/>
  <c r="I13" i="200"/>
  <c r="G13" i="200"/>
  <c r="I12" i="200"/>
  <c r="G12" i="200"/>
  <c r="I11" i="200"/>
  <c r="G11" i="200"/>
  <c r="G62" i="200" s="1"/>
  <c r="N64" i="199"/>
  <c r="M64" i="199"/>
  <c r="J64" i="199"/>
  <c r="I64" i="199"/>
  <c r="H64" i="199"/>
  <c r="G64" i="199"/>
  <c r="F64" i="199"/>
  <c r="E64" i="199"/>
  <c r="D64" i="199"/>
  <c r="C64" i="199"/>
  <c r="L63" i="199"/>
  <c r="K63" i="199"/>
  <c r="L62" i="199"/>
  <c r="K62" i="199"/>
  <c r="L61" i="199"/>
  <c r="K61" i="199"/>
  <c r="L60" i="199"/>
  <c r="K60" i="199"/>
  <c r="L59" i="199"/>
  <c r="K59" i="199"/>
  <c r="L58" i="199"/>
  <c r="K58" i="199"/>
  <c r="L57" i="199"/>
  <c r="K57" i="199"/>
  <c r="L56" i="199"/>
  <c r="K56" i="199"/>
  <c r="L55" i="199"/>
  <c r="K55" i="199"/>
  <c r="L54" i="199"/>
  <c r="K54" i="199"/>
  <c r="L53" i="199"/>
  <c r="K53" i="199"/>
  <c r="L52" i="199"/>
  <c r="K52" i="199"/>
  <c r="L51" i="199"/>
  <c r="K51" i="199"/>
  <c r="L50" i="199"/>
  <c r="K50" i="199"/>
  <c r="L49" i="199"/>
  <c r="K49" i="199"/>
  <c r="L48" i="199"/>
  <c r="K48" i="199"/>
  <c r="L47" i="199"/>
  <c r="K47" i="199"/>
  <c r="L46" i="199"/>
  <c r="K46" i="199"/>
  <c r="L45" i="199"/>
  <c r="K45" i="199"/>
  <c r="L44" i="199"/>
  <c r="K44" i="199"/>
  <c r="L43" i="199"/>
  <c r="K43" i="199"/>
  <c r="L42" i="199"/>
  <c r="K42" i="199"/>
  <c r="L41" i="199"/>
  <c r="K41" i="199"/>
  <c r="L40" i="199"/>
  <c r="K40" i="199"/>
  <c r="L39" i="199"/>
  <c r="K39" i="199"/>
  <c r="L38" i="199"/>
  <c r="K38" i="199"/>
  <c r="L37" i="199"/>
  <c r="K37" i="199"/>
  <c r="L36" i="199"/>
  <c r="K36" i="199"/>
  <c r="L35" i="199"/>
  <c r="K35" i="199"/>
  <c r="L34" i="199"/>
  <c r="K34" i="199"/>
  <c r="L33" i="199"/>
  <c r="K33" i="199"/>
  <c r="Q32" i="199"/>
  <c r="P32" i="199"/>
  <c r="L32" i="199"/>
  <c r="K32" i="199"/>
  <c r="L31" i="199"/>
  <c r="K31" i="199"/>
  <c r="L30" i="199"/>
  <c r="K30" i="199"/>
  <c r="L29" i="199"/>
  <c r="K29" i="199"/>
  <c r="L28" i="199"/>
  <c r="K28" i="199"/>
  <c r="L27" i="199"/>
  <c r="K27" i="199"/>
  <c r="L26" i="199"/>
  <c r="K26" i="199"/>
  <c r="L25" i="199"/>
  <c r="K25" i="199"/>
  <c r="L24" i="199"/>
  <c r="K24" i="199"/>
  <c r="L23" i="199"/>
  <c r="K23" i="199"/>
  <c r="L22" i="199"/>
  <c r="K22" i="199"/>
  <c r="L21" i="199"/>
  <c r="K21" i="199"/>
  <c r="L20" i="199"/>
  <c r="K20" i="199"/>
  <c r="L19" i="199"/>
  <c r="K19" i="199"/>
  <c r="L18" i="199"/>
  <c r="K18" i="199"/>
  <c r="L17" i="199"/>
  <c r="K17" i="199"/>
  <c r="L16" i="199"/>
  <c r="K16" i="199"/>
  <c r="L15" i="199"/>
  <c r="K15" i="199"/>
  <c r="L14" i="199"/>
  <c r="K14" i="199"/>
  <c r="L13" i="199"/>
  <c r="L64" i="199" s="1"/>
  <c r="K13" i="199"/>
  <c r="N64" i="198"/>
  <c r="M64" i="198"/>
  <c r="J64" i="198"/>
  <c r="I64" i="198"/>
  <c r="H64" i="198"/>
  <c r="G64" i="198"/>
  <c r="F64" i="198"/>
  <c r="E64" i="198"/>
  <c r="D64" i="198"/>
  <c r="C64" i="198"/>
  <c r="C69" i="198" s="1"/>
  <c r="L63" i="198"/>
  <c r="K63" i="198"/>
  <c r="L62" i="198"/>
  <c r="K62" i="198"/>
  <c r="L61" i="198"/>
  <c r="K61" i="198"/>
  <c r="L60" i="198"/>
  <c r="K60" i="198"/>
  <c r="L59" i="198"/>
  <c r="K59" i="198"/>
  <c r="L58" i="198"/>
  <c r="K58" i="198"/>
  <c r="L57" i="198"/>
  <c r="K57" i="198"/>
  <c r="L56" i="198"/>
  <c r="K56" i="198"/>
  <c r="L55" i="198"/>
  <c r="K55" i="198"/>
  <c r="L54" i="198"/>
  <c r="K54" i="198"/>
  <c r="L53" i="198"/>
  <c r="K53" i="198"/>
  <c r="L52" i="198"/>
  <c r="K52" i="198"/>
  <c r="L51" i="198"/>
  <c r="K51" i="198"/>
  <c r="L50" i="198"/>
  <c r="K50" i="198"/>
  <c r="L49" i="198"/>
  <c r="K49" i="198"/>
  <c r="L48" i="198"/>
  <c r="K48" i="198"/>
  <c r="L47" i="198"/>
  <c r="K47" i="198"/>
  <c r="L46" i="198"/>
  <c r="K46" i="198"/>
  <c r="L45" i="198"/>
  <c r="K45" i="198"/>
  <c r="L44" i="198"/>
  <c r="K44" i="198"/>
  <c r="L43" i="198"/>
  <c r="K43" i="198"/>
  <c r="L42" i="198"/>
  <c r="K42" i="198"/>
  <c r="L41" i="198"/>
  <c r="K41" i="198"/>
  <c r="L40" i="198"/>
  <c r="K40" i="198"/>
  <c r="L39" i="198"/>
  <c r="K39" i="198"/>
  <c r="L38" i="198"/>
  <c r="K38" i="198"/>
  <c r="L37" i="198"/>
  <c r="K37" i="198"/>
  <c r="L36" i="198"/>
  <c r="K36" i="198"/>
  <c r="L35" i="198"/>
  <c r="K35" i="198"/>
  <c r="L34" i="198"/>
  <c r="K34" i="198"/>
  <c r="L33" i="198"/>
  <c r="K33" i="198"/>
  <c r="L32" i="198"/>
  <c r="K32" i="198"/>
  <c r="L31" i="198"/>
  <c r="K31" i="198"/>
  <c r="L30" i="198"/>
  <c r="K30" i="198"/>
  <c r="L29" i="198"/>
  <c r="K29" i="198"/>
  <c r="L28" i="198"/>
  <c r="K28" i="198"/>
  <c r="L27" i="198"/>
  <c r="K27" i="198"/>
  <c r="L26" i="198"/>
  <c r="K26" i="198"/>
  <c r="L25" i="198"/>
  <c r="K25" i="198"/>
  <c r="L24" i="198"/>
  <c r="K24" i="198"/>
  <c r="L23" i="198"/>
  <c r="K23" i="198"/>
  <c r="L22" i="198"/>
  <c r="K22" i="198"/>
  <c r="L21" i="198"/>
  <c r="K21" i="198"/>
  <c r="L20" i="198"/>
  <c r="K20" i="198"/>
  <c r="L19" i="198"/>
  <c r="K19" i="198"/>
  <c r="L18" i="198"/>
  <c r="K18" i="198"/>
  <c r="L17" i="198"/>
  <c r="K17" i="198"/>
  <c r="L16" i="198"/>
  <c r="K16" i="198"/>
  <c r="L15" i="198"/>
  <c r="K15" i="198"/>
  <c r="L14" i="198"/>
  <c r="K14" i="198"/>
  <c r="L13" i="198"/>
  <c r="L64" i="198" s="1"/>
  <c r="K13" i="198"/>
  <c r="I62" i="197"/>
  <c r="G62" i="197"/>
  <c r="F62" i="197"/>
  <c r="E62" i="197"/>
  <c r="C62" i="197"/>
  <c r="C65" i="197" s="1"/>
  <c r="J61" i="197"/>
  <c r="J60" i="197"/>
  <c r="J59" i="197"/>
  <c r="J58" i="197"/>
  <c r="J57" i="197"/>
  <c r="J56" i="197"/>
  <c r="J55" i="197"/>
  <c r="J54" i="197"/>
  <c r="J53" i="197"/>
  <c r="J52" i="197"/>
  <c r="J51" i="197"/>
  <c r="J50" i="197"/>
  <c r="J49" i="197"/>
  <c r="J48" i="197"/>
  <c r="J47" i="197"/>
  <c r="J46" i="197"/>
  <c r="J45" i="197"/>
  <c r="J44" i="197"/>
  <c r="J43" i="197"/>
  <c r="J42" i="197"/>
  <c r="J41" i="197"/>
  <c r="J40" i="197"/>
  <c r="J39" i="197"/>
  <c r="J38" i="197"/>
  <c r="J37" i="197"/>
  <c r="J36" i="197"/>
  <c r="J35" i="197"/>
  <c r="J34" i="197"/>
  <c r="J33" i="197"/>
  <c r="J32" i="197"/>
  <c r="J31" i="197"/>
  <c r="J30" i="197"/>
  <c r="J29" i="197"/>
  <c r="J28" i="197"/>
  <c r="J27" i="197"/>
  <c r="J26" i="197"/>
  <c r="J25" i="197"/>
  <c r="J24" i="197"/>
  <c r="J23" i="197"/>
  <c r="J22" i="197"/>
  <c r="J21" i="197"/>
  <c r="J20" i="197"/>
  <c r="J19" i="197"/>
  <c r="J18" i="197"/>
  <c r="J17" i="197"/>
  <c r="J16" i="197"/>
  <c r="J15" i="197"/>
  <c r="J14" i="197"/>
  <c r="J13" i="197"/>
  <c r="J12" i="197"/>
  <c r="J11" i="197"/>
  <c r="D62" i="197"/>
  <c r="J62" i="197" l="1"/>
  <c r="K64" i="198"/>
  <c r="K64" i="199"/>
  <c r="E62" i="202"/>
  <c r="F73" i="199"/>
  <c r="I62" i="200"/>
  <c r="I62" i="201"/>
  <c r="C67" i="197"/>
  <c r="H66" i="62" l="1"/>
  <c r="K60" i="193"/>
  <c r="J60" i="193"/>
  <c r="I60" i="193"/>
  <c r="H60" i="193"/>
  <c r="G60" i="193"/>
  <c r="F60" i="193"/>
  <c r="E60" i="193"/>
  <c r="D60" i="193"/>
  <c r="C60" i="193"/>
  <c r="E27" i="192"/>
  <c r="E28" i="192" s="1"/>
  <c r="D27" i="192"/>
  <c r="D28" i="192" s="1"/>
  <c r="C27" i="192"/>
  <c r="C28" i="192" s="1"/>
  <c r="F26" i="192"/>
  <c r="F25" i="192"/>
  <c r="F24" i="192"/>
  <c r="F23" i="192"/>
  <c r="F22" i="192"/>
  <c r="F21" i="192"/>
  <c r="F20" i="192"/>
  <c r="F19" i="192"/>
  <c r="F18" i="192"/>
  <c r="F17" i="192"/>
  <c r="F27" i="192" s="1"/>
  <c r="F15" i="192"/>
  <c r="F14" i="192"/>
  <c r="F13" i="192"/>
  <c r="F12" i="192"/>
  <c r="F28" i="192" l="1"/>
  <c r="O62" i="191"/>
  <c r="N62" i="191"/>
  <c r="M62" i="191"/>
  <c r="L62" i="191"/>
  <c r="K62" i="191"/>
  <c r="J62" i="191"/>
  <c r="I62" i="191"/>
  <c r="H62" i="191"/>
  <c r="G62" i="191"/>
  <c r="F62" i="191"/>
  <c r="E62" i="191"/>
  <c r="D62" i="191"/>
  <c r="H60" i="190"/>
  <c r="F60" i="190"/>
  <c r="E60" i="190"/>
  <c r="H59" i="190"/>
  <c r="H58" i="190"/>
  <c r="H57" i="190"/>
  <c r="H56" i="190"/>
  <c r="H55" i="190"/>
  <c r="H54" i="190"/>
  <c r="H53" i="190"/>
  <c r="H52" i="190"/>
  <c r="H51" i="190"/>
  <c r="H50" i="190"/>
  <c r="H49" i="190"/>
  <c r="H48" i="190"/>
  <c r="H47" i="190"/>
  <c r="H46" i="190"/>
  <c r="H45" i="190"/>
  <c r="H44" i="190"/>
  <c r="H43" i="190"/>
  <c r="H42" i="190"/>
  <c r="H41" i="190"/>
  <c r="H40" i="190"/>
  <c r="H39" i="190"/>
  <c r="H38" i="190"/>
  <c r="H37" i="190"/>
  <c r="H36" i="190"/>
  <c r="H35" i="190"/>
  <c r="H34" i="190"/>
  <c r="H33" i="190"/>
  <c r="H32" i="190"/>
  <c r="H31" i="190"/>
  <c r="H30" i="190"/>
  <c r="H29" i="190"/>
  <c r="H28" i="190"/>
  <c r="H27" i="190"/>
  <c r="H26" i="190"/>
  <c r="H25" i="190"/>
  <c r="H24" i="190"/>
  <c r="H23" i="190"/>
  <c r="H22" i="190"/>
  <c r="H21" i="190"/>
  <c r="H20" i="190"/>
  <c r="H19" i="190"/>
  <c r="H18" i="190"/>
  <c r="H17" i="190"/>
  <c r="H16" i="190"/>
  <c r="H15" i="190"/>
  <c r="H14" i="190"/>
  <c r="H13" i="190"/>
  <c r="H12" i="190"/>
  <c r="H11" i="190"/>
  <c r="H10" i="190"/>
  <c r="H9" i="190"/>
  <c r="P63" i="182" l="1"/>
  <c r="O63" i="182"/>
  <c r="N63" i="182"/>
  <c r="M63" i="182"/>
  <c r="L63" i="182"/>
  <c r="K63" i="182"/>
  <c r="J63" i="182"/>
  <c r="I63" i="182"/>
  <c r="H63" i="182"/>
  <c r="G63" i="182"/>
  <c r="F63" i="182"/>
  <c r="E63" i="182"/>
  <c r="D63" i="182"/>
  <c r="C63" i="182"/>
  <c r="P63" i="181"/>
  <c r="O63" i="181"/>
  <c r="N63" i="181"/>
  <c r="M63" i="181"/>
  <c r="L63" i="181"/>
  <c r="K63" i="181"/>
  <c r="J63" i="181"/>
  <c r="I63" i="181"/>
  <c r="H63" i="181"/>
  <c r="G63" i="181"/>
  <c r="F63" i="181"/>
  <c r="E63" i="181"/>
  <c r="D63" i="181"/>
  <c r="C63" i="181"/>
  <c r="K63" i="180"/>
  <c r="J63" i="180"/>
  <c r="I63" i="180"/>
  <c r="H63" i="180"/>
  <c r="F63" i="180"/>
  <c r="E63" i="180"/>
  <c r="D63" i="180"/>
  <c r="C63" i="180"/>
  <c r="L62" i="180"/>
  <c r="G62" i="180"/>
  <c r="L61" i="180"/>
  <c r="G61" i="180"/>
  <c r="L60" i="180"/>
  <c r="G60" i="180"/>
  <c r="L59" i="180"/>
  <c r="G59" i="180"/>
  <c r="L58" i="180"/>
  <c r="G58" i="180"/>
  <c r="L57" i="180"/>
  <c r="G57" i="180"/>
  <c r="L56" i="180"/>
  <c r="G56" i="180"/>
  <c r="L55" i="180"/>
  <c r="G55" i="180"/>
  <c r="L54" i="180"/>
  <c r="G54" i="180"/>
  <c r="L53" i="180"/>
  <c r="G53" i="180"/>
  <c r="L52" i="180"/>
  <c r="G52" i="180"/>
  <c r="L51" i="180"/>
  <c r="G51" i="180"/>
  <c r="L50" i="180"/>
  <c r="G50" i="180"/>
  <c r="L49" i="180"/>
  <c r="G49" i="180"/>
  <c r="L48" i="180"/>
  <c r="G48" i="180"/>
  <c r="L47" i="180"/>
  <c r="G47" i="180"/>
  <c r="L46" i="180"/>
  <c r="G46" i="180"/>
  <c r="L45" i="180"/>
  <c r="G45" i="180"/>
  <c r="L44" i="180"/>
  <c r="G44" i="180"/>
  <c r="L43" i="180"/>
  <c r="G43" i="180"/>
  <c r="L42" i="180"/>
  <c r="G42" i="180"/>
  <c r="L41" i="180"/>
  <c r="G41" i="180"/>
  <c r="L40" i="180"/>
  <c r="G40" i="180"/>
  <c r="L39" i="180"/>
  <c r="G39" i="180"/>
  <c r="L38" i="180"/>
  <c r="G38" i="180"/>
  <c r="L37" i="180"/>
  <c r="G37" i="180"/>
  <c r="L36" i="180"/>
  <c r="G36" i="180"/>
  <c r="L35" i="180"/>
  <c r="G35" i="180"/>
  <c r="L34" i="180"/>
  <c r="G34" i="180"/>
  <c r="L33" i="180"/>
  <c r="G33" i="180"/>
  <c r="L32" i="180"/>
  <c r="G32" i="180"/>
  <c r="L31" i="180"/>
  <c r="G31" i="180"/>
  <c r="L30" i="180"/>
  <c r="G30" i="180"/>
  <c r="L29" i="180"/>
  <c r="G29" i="180"/>
  <c r="L28" i="180"/>
  <c r="G28" i="180"/>
  <c r="L27" i="180"/>
  <c r="G27" i="180"/>
  <c r="L26" i="180"/>
  <c r="G26" i="180"/>
  <c r="L25" i="180"/>
  <c r="G25" i="180"/>
  <c r="L24" i="180"/>
  <c r="G24" i="180"/>
  <c r="L23" i="180"/>
  <c r="G23" i="180"/>
  <c r="L22" i="180"/>
  <c r="G22" i="180"/>
  <c r="L21" i="180"/>
  <c r="G21" i="180"/>
  <c r="L20" i="180"/>
  <c r="G20" i="180"/>
  <c r="L19" i="180"/>
  <c r="G19" i="180"/>
  <c r="L18" i="180"/>
  <c r="G18" i="180"/>
  <c r="L17" i="180"/>
  <c r="G17" i="180"/>
  <c r="L16" i="180"/>
  <c r="G16" i="180"/>
  <c r="L15" i="180"/>
  <c r="G15" i="180"/>
  <c r="L14" i="180"/>
  <c r="G14" i="180"/>
  <c r="L13" i="180"/>
  <c r="L63" i="180" s="1"/>
  <c r="G13" i="180"/>
  <c r="L12" i="180"/>
  <c r="G12" i="180"/>
  <c r="C67" i="177"/>
  <c r="M63" i="177"/>
  <c r="L63" i="177"/>
  <c r="K63" i="177"/>
  <c r="J63" i="177"/>
  <c r="I63" i="177"/>
  <c r="G63" i="177"/>
  <c r="F63" i="177"/>
  <c r="E63" i="177"/>
  <c r="D63" i="177"/>
  <c r="C63" i="177"/>
  <c r="H63" i="177"/>
  <c r="K63" i="176"/>
  <c r="J63" i="176"/>
  <c r="I63" i="176"/>
  <c r="H63" i="176"/>
  <c r="F63" i="176"/>
  <c r="E63" i="176"/>
  <c r="D63" i="176"/>
  <c r="C63" i="176"/>
  <c r="L62" i="176"/>
  <c r="G62" i="176"/>
  <c r="L61" i="176"/>
  <c r="G61" i="176"/>
  <c r="L60" i="176"/>
  <c r="G60" i="176"/>
  <c r="L59" i="176"/>
  <c r="G59" i="176"/>
  <c r="L58" i="176"/>
  <c r="G58" i="176"/>
  <c r="L57" i="176"/>
  <c r="G57" i="176"/>
  <c r="L56" i="176"/>
  <c r="G56" i="176"/>
  <c r="L55" i="176"/>
  <c r="G55" i="176"/>
  <c r="L54" i="176"/>
  <c r="G54" i="176"/>
  <c r="L53" i="176"/>
  <c r="G53" i="176"/>
  <c r="L52" i="176"/>
  <c r="G52" i="176"/>
  <c r="L51" i="176"/>
  <c r="G51" i="176"/>
  <c r="L50" i="176"/>
  <c r="G50" i="176"/>
  <c r="L49" i="176"/>
  <c r="G49" i="176"/>
  <c r="L48" i="176"/>
  <c r="G48" i="176"/>
  <c r="L47" i="176"/>
  <c r="G47" i="176"/>
  <c r="L46" i="176"/>
  <c r="G46" i="176"/>
  <c r="L45" i="176"/>
  <c r="G45" i="176"/>
  <c r="L44" i="176"/>
  <c r="G44" i="176"/>
  <c r="L43" i="176"/>
  <c r="G43" i="176"/>
  <c r="L42" i="176"/>
  <c r="G42" i="176"/>
  <c r="L41" i="176"/>
  <c r="G41" i="176"/>
  <c r="L40" i="176"/>
  <c r="G40" i="176"/>
  <c r="L39" i="176"/>
  <c r="G39" i="176"/>
  <c r="L38" i="176"/>
  <c r="G38" i="176"/>
  <c r="L37" i="176"/>
  <c r="G37" i="176"/>
  <c r="L36" i="176"/>
  <c r="G36" i="176"/>
  <c r="L35" i="176"/>
  <c r="G35" i="176"/>
  <c r="L34" i="176"/>
  <c r="G34" i="176"/>
  <c r="L33" i="176"/>
  <c r="G33" i="176"/>
  <c r="L32" i="176"/>
  <c r="G32" i="176"/>
  <c r="L31" i="176"/>
  <c r="G31" i="176"/>
  <c r="L30" i="176"/>
  <c r="G30" i="176"/>
  <c r="L29" i="176"/>
  <c r="G29" i="176"/>
  <c r="L28" i="176"/>
  <c r="G28" i="176"/>
  <c r="L27" i="176"/>
  <c r="G27" i="176"/>
  <c r="L26" i="176"/>
  <c r="G26" i="176"/>
  <c r="L25" i="176"/>
  <c r="G25" i="176"/>
  <c r="L24" i="176"/>
  <c r="G24" i="176"/>
  <c r="L23" i="176"/>
  <c r="G23" i="176"/>
  <c r="L22" i="176"/>
  <c r="G22" i="176"/>
  <c r="L21" i="176"/>
  <c r="G21" i="176"/>
  <c r="L20" i="176"/>
  <c r="G20" i="176"/>
  <c r="L19" i="176"/>
  <c r="G19" i="176"/>
  <c r="L18" i="176"/>
  <c r="G18" i="176"/>
  <c r="L17" i="176"/>
  <c r="G17" i="176"/>
  <c r="L16" i="176"/>
  <c r="G16" i="176"/>
  <c r="L15" i="176"/>
  <c r="G15" i="176"/>
  <c r="L14" i="176"/>
  <c r="G14" i="176"/>
  <c r="L13" i="176"/>
  <c r="G13" i="176"/>
  <c r="L12" i="176"/>
  <c r="L63" i="176" s="1"/>
  <c r="G12" i="176"/>
  <c r="G63" i="176" s="1"/>
  <c r="G63" i="180" l="1"/>
  <c r="L62" i="175"/>
  <c r="K62" i="175"/>
  <c r="J62" i="175"/>
  <c r="I62" i="175"/>
  <c r="H62" i="175"/>
  <c r="G62" i="175"/>
  <c r="F62" i="175"/>
  <c r="E62" i="175"/>
  <c r="D62" i="175"/>
  <c r="C62" i="175"/>
  <c r="L62" i="174"/>
  <c r="K62" i="174"/>
  <c r="J62" i="174"/>
  <c r="I62" i="174"/>
  <c r="H62" i="174"/>
  <c r="G62" i="174"/>
  <c r="F62" i="174"/>
  <c r="E62" i="174"/>
  <c r="D62" i="174"/>
  <c r="C62" i="174"/>
  <c r="I23" i="172"/>
  <c r="G23" i="172"/>
  <c r="F23" i="172"/>
  <c r="E23" i="172"/>
  <c r="D23" i="172"/>
  <c r="C23" i="172"/>
  <c r="H22" i="172"/>
  <c r="J22" i="172" s="1"/>
  <c r="H21" i="172"/>
  <c r="J21" i="172" s="1"/>
  <c r="H20" i="172"/>
  <c r="J20" i="172" s="1"/>
  <c r="J19" i="172"/>
  <c r="H19" i="172"/>
  <c r="H18" i="172"/>
  <c r="J18" i="172" s="1"/>
  <c r="H17" i="172"/>
  <c r="J17" i="172" s="1"/>
  <c r="H16" i="172"/>
  <c r="J16" i="172" s="1"/>
  <c r="H15" i="172"/>
  <c r="J15" i="172" s="1"/>
  <c r="H14" i="172"/>
  <c r="J14" i="172" s="1"/>
  <c r="H13" i="172"/>
  <c r="J13" i="172" s="1"/>
  <c r="H12" i="172"/>
  <c r="H23" i="172" s="1"/>
  <c r="J11" i="172"/>
  <c r="H11" i="172"/>
  <c r="K23" i="171"/>
  <c r="I23" i="171"/>
  <c r="F23" i="171"/>
  <c r="E23" i="171"/>
  <c r="C23" i="171"/>
  <c r="G22" i="171"/>
  <c r="H22" i="171" s="1"/>
  <c r="J22" i="171" s="1"/>
  <c r="G21" i="171"/>
  <c r="H21" i="171" s="1"/>
  <c r="J21" i="171" s="1"/>
  <c r="G20" i="171"/>
  <c r="H20" i="171" s="1"/>
  <c r="J20" i="171" s="1"/>
  <c r="G19" i="171"/>
  <c r="H19" i="171" s="1"/>
  <c r="J19" i="171" s="1"/>
  <c r="G18" i="171"/>
  <c r="H18" i="171" s="1"/>
  <c r="J18" i="171" s="1"/>
  <c r="H17" i="171"/>
  <c r="J17" i="171" s="1"/>
  <c r="G17" i="171"/>
  <c r="G16" i="171"/>
  <c r="H16" i="171" s="1"/>
  <c r="J16" i="171" s="1"/>
  <c r="G15" i="171"/>
  <c r="H15" i="171" s="1"/>
  <c r="J15" i="171" s="1"/>
  <c r="G14" i="171"/>
  <c r="H14" i="171" s="1"/>
  <c r="J14" i="171" s="1"/>
  <c r="G13" i="171"/>
  <c r="H13" i="171" s="1"/>
  <c r="J13" i="171" s="1"/>
  <c r="G12" i="171"/>
  <c r="D12" i="171"/>
  <c r="D23" i="171" s="1"/>
  <c r="G11" i="171"/>
  <c r="G23" i="171" s="1"/>
  <c r="H11" i="171" l="1"/>
  <c r="H12" i="171"/>
  <c r="J12" i="171" s="1"/>
  <c r="J12" i="172"/>
  <c r="J23" i="172" s="1"/>
  <c r="H23" i="171" l="1"/>
  <c r="J11" i="171"/>
  <c r="J23" i="171" s="1"/>
  <c r="C39" i="170" l="1"/>
  <c r="M62" i="169"/>
  <c r="L62" i="169"/>
  <c r="K62" i="169"/>
  <c r="J62" i="169"/>
  <c r="I62" i="169"/>
  <c r="H62" i="169"/>
  <c r="G62" i="169"/>
  <c r="F62" i="169"/>
  <c r="E62" i="169"/>
  <c r="D62" i="169"/>
  <c r="C62" i="169"/>
  <c r="H63" i="167" l="1"/>
  <c r="E63" i="167"/>
  <c r="C63" i="167"/>
  <c r="I61" i="166"/>
  <c r="H61" i="166"/>
  <c r="G61" i="166"/>
  <c r="F61" i="166"/>
  <c r="E61" i="166"/>
  <c r="D61" i="166"/>
  <c r="C61" i="166"/>
  <c r="J60" i="166"/>
  <c r="J59" i="166"/>
  <c r="J58" i="166"/>
  <c r="J57" i="166"/>
  <c r="J56" i="166"/>
  <c r="J55" i="166"/>
  <c r="J54" i="166"/>
  <c r="J53" i="166"/>
  <c r="J52" i="166"/>
  <c r="J51" i="166"/>
  <c r="J50" i="166"/>
  <c r="J49" i="166"/>
  <c r="J48" i="166"/>
  <c r="J47" i="166"/>
  <c r="J46" i="166"/>
  <c r="J45" i="166"/>
  <c r="J44" i="166"/>
  <c r="J43" i="166"/>
  <c r="J42" i="166"/>
  <c r="J41" i="166"/>
  <c r="J40" i="166"/>
  <c r="J39" i="166"/>
  <c r="J38" i="166"/>
  <c r="J37" i="166"/>
  <c r="J36" i="166"/>
  <c r="J35" i="166"/>
  <c r="J34" i="166"/>
  <c r="J33" i="166"/>
  <c r="J32" i="166"/>
  <c r="J31" i="166"/>
  <c r="J30" i="166"/>
  <c r="J29" i="166"/>
  <c r="J28" i="166"/>
  <c r="J27" i="166"/>
  <c r="J26" i="166"/>
  <c r="J25" i="166"/>
  <c r="J24" i="166"/>
  <c r="J23" i="166"/>
  <c r="J22" i="166"/>
  <c r="J21" i="166"/>
  <c r="J20" i="166"/>
  <c r="J19" i="166"/>
  <c r="J18" i="166"/>
  <c r="J17" i="166"/>
  <c r="J16" i="166"/>
  <c r="J15" i="166"/>
  <c r="J14" i="166"/>
  <c r="J13" i="166"/>
  <c r="J12" i="166"/>
  <c r="J11" i="166"/>
  <c r="J10" i="166"/>
  <c r="J61" i="166" s="1"/>
  <c r="K61" i="165"/>
  <c r="J61" i="165"/>
  <c r="I61" i="165"/>
  <c r="H61" i="165"/>
  <c r="G61" i="165"/>
  <c r="F61" i="165"/>
  <c r="E61" i="165"/>
  <c r="I62" i="164"/>
  <c r="G62" i="164"/>
  <c r="F62" i="164"/>
  <c r="E62" i="164"/>
  <c r="D62" i="164"/>
  <c r="C62" i="164"/>
  <c r="H61" i="164"/>
  <c r="H60" i="164"/>
  <c r="K60" i="164" s="1"/>
  <c r="H14" i="164"/>
  <c r="H62" i="164" s="1"/>
  <c r="J26" i="163"/>
  <c r="G25" i="163"/>
  <c r="E25" i="163"/>
  <c r="H25" i="163" s="1"/>
  <c r="H17" i="163"/>
  <c r="G16" i="163"/>
  <c r="G26" i="163" s="1"/>
  <c r="E16" i="163"/>
  <c r="H12" i="163"/>
  <c r="N63" i="159"/>
  <c r="M63" i="159"/>
  <c r="K63" i="159"/>
  <c r="J63" i="159"/>
  <c r="I63" i="159"/>
  <c r="I66" i="159" s="1"/>
  <c r="G63" i="159"/>
  <c r="F63" i="159"/>
  <c r="D63" i="159"/>
  <c r="C63" i="159"/>
  <c r="Q62" i="159"/>
  <c r="R62" i="159" s="1"/>
  <c r="P62" i="159"/>
  <c r="O62" i="159"/>
  <c r="L62" i="159"/>
  <c r="H62" i="159"/>
  <c r="E62" i="159"/>
  <c r="Q61" i="159"/>
  <c r="P61" i="159"/>
  <c r="R61" i="159" s="1"/>
  <c r="O61" i="159"/>
  <c r="L61" i="159"/>
  <c r="H61" i="159"/>
  <c r="E61" i="159"/>
  <c r="Q60" i="159"/>
  <c r="P60" i="159"/>
  <c r="O60" i="159"/>
  <c r="L60" i="159"/>
  <c r="H60" i="159"/>
  <c r="E60" i="159"/>
  <c r="Q59" i="159"/>
  <c r="P59" i="159"/>
  <c r="R59" i="159" s="1"/>
  <c r="O59" i="159"/>
  <c r="L59" i="159"/>
  <c r="H59" i="159"/>
  <c r="E59" i="159"/>
  <c r="Q58" i="159"/>
  <c r="R58" i="159" s="1"/>
  <c r="P58" i="159"/>
  <c r="O58" i="159"/>
  <c r="L58" i="159"/>
  <c r="H58" i="159"/>
  <c r="E58" i="159"/>
  <c r="Q57" i="159"/>
  <c r="P57" i="159"/>
  <c r="R57" i="159" s="1"/>
  <c r="O57" i="159"/>
  <c r="L57" i="159"/>
  <c r="H57" i="159"/>
  <c r="E57" i="159"/>
  <c r="Q56" i="159"/>
  <c r="P56" i="159"/>
  <c r="O56" i="159"/>
  <c r="L56" i="159"/>
  <c r="H56" i="159"/>
  <c r="E56" i="159"/>
  <c r="Q55" i="159"/>
  <c r="R55" i="159" s="1"/>
  <c r="P55" i="159"/>
  <c r="O55" i="159"/>
  <c r="L55" i="159"/>
  <c r="H55" i="159"/>
  <c r="E55" i="159"/>
  <c r="Q54" i="159"/>
  <c r="P54" i="159"/>
  <c r="R54" i="159" s="1"/>
  <c r="O54" i="159"/>
  <c r="L54" i="159"/>
  <c r="H54" i="159"/>
  <c r="E54" i="159"/>
  <c r="Q53" i="159"/>
  <c r="P53" i="159"/>
  <c r="O53" i="159"/>
  <c r="L53" i="159"/>
  <c r="H53" i="159"/>
  <c r="E53" i="159"/>
  <c r="Q52" i="159"/>
  <c r="P52" i="159"/>
  <c r="R52" i="159" s="1"/>
  <c r="O52" i="159"/>
  <c r="L52" i="159"/>
  <c r="H52" i="159"/>
  <c r="E52" i="159"/>
  <c r="R51" i="159"/>
  <c r="Q51" i="159"/>
  <c r="P51" i="159"/>
  <c r="O51" i="159"/>
  <c r="L51" i="159"/>
  <c r="H51" i="159"/>
  <c r="E51" i="159"/>
  <c r="Q50" i="159"/>
  <c r="P50" i="159"/>
  <c r="R50" i="159" s="1"/>
  <c r="O50" i="159"/>
  <c r="L50" i="159"/>
  <c r="H50" i="159"/>
  <c r="E50" i="159"/>
  <c r="Q49" i="159"/>
  <c r="P49" i="159"/>
  <c r="O49" i="159"/>
  <c r="L49" i="159"/>
  <c r="H49" i="159"/>
  <c r="E49" i="159"/>
  <c r="Q48" i="159"/>
  <c r="P48" i="159"/>
  <c r="R48" i="159" s="1"/>
  <c r="O48" i="159"/>
  <c r="L48" i="159"/>
  <c r="H48" i="159"/>
  <c r="E48" i="159"/>
  <c r="Q47" i="159"/>
  <c r="P47" i="159"/>
  <c r="R47" i="159" s="1"/>
  <c r="O47" i="159"/>
  <c r="L47" i="159"/>
  <c r="H47" i="159"/>
  <c r="E47" i="159"/>
  <c r="Q46" i="159"/>
  <c r="P46" i="159"/>
  <c r="O46" i="159"/>
  <c r="L46" i="159"/>
  <c r="H46" i="159"/>
  <c r="E46" i="159"/>
  <c r="Q45" i="159"/>
  <c r="P45" i="159"/>
  <c r="R45" i="159" s="1"/>
  <c r="O45" i="159"/>
  <c r="L45" i="159"/>
  <c r="H45" i="159"/>
  <c r="E45" i="159"/>
  <c r="Q44" i="159"/>
  <c r="P44" i="159"/>
  <c r="O44" i="159"/>
  <c r="L44" i="159"/>
  <c r="H44" i="159"/>
  <c r="E44" i="159"/>
  <c r="Q43" i="159"/>
  <c r="P43" i="159"/>
  <c r="R43" i="159" s="1"/>
  <c r="O43" i="159"/>
  <c r="L43" i="159"/>
  <c r="H43" i="159"/>
  <c r="E43" i="159"/>
  <c r="Q42" i="159"/>
  <c r="P42" i="159"/>
  <c r="O42" i="159"/>
  <c r="L42" i="159"/>
  <c r="H42" i="159"/>
  <c r="E42" i="159"/>
  <c r="Q41" i="159"/>
  <c r="P41" i="159"/>
  <c r="R41" i="159" s="1"/>
  <c r="O41" i="159"/>
  <c r="L41" i="159"/>
  <c r="H41" i="159"/>
  <c r="E41" i="159"/>
  <c r="Q40" i="159"/>
  <c r="P40" i="159"/>
  <c r="O40" i="159"/>
  <c r="L40" i="159"/>
  <c r="H40" i="159"/>
  <c r="E40" i="159"/>
  <c r="Q39" i="159"/>
  <c r="P39" i="159"/>
  <c r="R39" i="159" s="1"/>
  <c r="O39" i="159"/>
  <c r="L39" i="159"/>
  <c r="H39" i="159"/>
  <c r="E39" i="159"/>
  <c r="Q38" i="159"/>
  <c r="P38" i="159"/>
  <c r="R38" i="159" s="1"/>
  <c r="O38" i="159"/>
  <c r="L38" i="159"/>
  <c r="H38" i="159"/>
  <c r="E38" i="159"/>
  <c r="Q37" i="159"/>
  <c r="P37" i="159"/>
  <c r="R37" i="159" s="1"/>
  <c r="O37" i="159"/>
  <c r="L37" i="159"/>
  <c r="H37" i="159"/>
  <c r="E37" i="159"/>
  <c r="Q36" i="159"/>
  <c r="P36" i="159"/>
  <c r="R36" i="159" s="1"/>
  <c r="O36" i="159"/>
  <c r="L36" i="159"/>
  <c r="H36" i="159"/>
  <c r="E36" i="159"/>
  <c r="Q35" i="159"/>
  <c r="R35" i="159" s="1"/>
  <c r="P35" i="159"/>
  <c r="O35" i="159"/>
  <c r="L35" i="159"/>
  <c r="H35" i="159"/>
  <c r="E35" i="159"/>
  <c r="Q34" i="159"/>
  <c r="P34" i="159"/>
  <c r="R34" i="159" s="1"/>
  <c r="O34" i="159"/>
  <c r="L34" i="159"/>
  <c r="H34" i="159"/>
  <c r="E34" i="159"/>
  <c r="Q33" i="159"/>
  <c r="P33" i="159"/>
  <c r="O33" i="159"/>
  <c r="L33" i="159"/>
  <c r="H33" i="159"/>
  <c r="E33" i="159"/>
  <c r="Q32" i="159"/>
  <c r="P32" i="159"/>
  <c r="R32" i="159" s="1"/>
  <c r="O32" i="159"/>
  <c r="L32" i="159"/>
  <c r="H32" i="159"/>
  <c r="E32" i="159"/>
  <c r="R31" i="159"/>
  <c r="Q31" i="159"/>
  <c r="P31" i="159"/>
  <c r="O31" i="159"/>
  <c r="L31" i="159"/>
  <c r="H31" i="159"/>
  <c r="E31" i="159"/>
  <c r="Q30" i="159"/>
  <c r="P30" i="159"/>
  <c r="R30" i="159" s="1"/>
  <c r="O30" i="159"/>
  <c r="L30" i="159"/>
  <c r="H30" i="159"/>
  <c r="E30" i="159"/>
  <c r="Q29" i="159"/>
  <c r="P29" i="159"/>
  <c r="R29" i="159" s="1"/>
  <c r="O29" i="159"/>
  <c r="L29" i="159"/>
  <c r="H29" i="159"/>
  <c r="E29" i="159"/>
  <c r="Q28" i="159"/>
  <c r="P28" i="159"/>
  <c r="R28" i="159" s="1"/>
  <c r="O28" i="159"/>
  <c r="L28" i="159"/>
  <c r="H28" i="159"/>
  <c r="E28" i="159"/>
  <c r="Q27" i="159"/>
  <c r="P27" i="159"/>
  <c r="R27" i="159" s="1"/>
  <c r="O27" i="159"/>
  <c r="L27" i="159"/>
  <c r="H27" i="159"/>
  <c r="E27" i="159"/>
  <c r="Q26" i="159"/>
  <c r="P26" i="159"/>
  <c r="O26" i="159"/>
  <c r="L26" i="159"/>
  <c r="H26" i="159"/>
  <c r="E26" i="159"/>
  <c r="Q25" i="159"/>
  <c r="P25" i="159"/>
  <c r="R25" i="159" s="1"/>
  <c r="O25" i="159"/>
  <c r="L25" i="159"/>
  <c r="H25" i="159"/>
  <c r="E25" i="159"/>
  <c r="Q24" i="159"/>
  <c r="P24" i="159"/>
  <c r="O24" i="159"/>
  <c r="L24" i="159"/>
  <c r="H24" i="159"/>
  <c r="E24" i="159"/>
  <c r="Q23" i="159"/>
  <c r="P23" i="159"/>
  <c r="R23" i="159" s="1"/>
  <c r="O23" i="159"/>
  <c r="L23" i="159"/>
  <c r="H23" i="159"/>
  <c r="E23" i="159"/>
  <c r="Q22" i="159"/>
  <c r="P22" i="159"/>
  <c r="R22" i="159" s="1"/>
  <c r="O22" i="159"/>
  <c r="L22" i="159"/>
  <c r="H22" i="159"/>
  <c r="E22" i="159"/>
  <c r="Q21" i="159"/>
  <c r="P21" i="159"/>
  <c r="R21" i="159" s="1"/>
  <c r="O21" i="159"/>
  <c r="L21" i="159"/>
  <c r="H21" i="159"/>
  <c r="E21" i="159"/>
  <c r="Q20" i="159"/>
  <c r="P20" i="159"/>
  <c r="R20" i="159" s="1"/>
  <c r="O20" i="159"/>
  <c r="L20" i="159"/>
  <c r="H20" i="159"/>
  <c r="E20" i="159"/>
  <c r="Q19" i="159"/>
  <c r="R19" i="159" s="1"/>
  <c r="P19" i="159"/>
  <c r="O19" i="159"/>
  <c r="L19" i="159"/>
  <c r="H19" i="159"/>
  <c r="E19" i="159"/>
  <c r="Q18" i="159"/>
  <c r="P18" i="159"/>
  <c r="R18" i="159" s="1"/>
  <c r="O18" i="159"/>
  <c r="L18" i="159"/>
  <c r="H18" i="159"/>
  <c r="E18" i="159"/>
  <c r="Q17" i="159"/>
  <c r="P17" i="159"/>
  <c r="O17" i="159"/>
  <c r="L17" i="159"/>
  <c r="H17" i="159"/>
  <c r="E17" i="159"/>
  <c r="Q16" i="159"/>
  <c r="P16" i="159"/>
  <c r="R16" i="159" s="1"/>
  <c r="O16" i="159"/>
  <c r="L16" i="159"/>
  <c r="H16" i="159"/>
  <c r="E16" i="159"/>
  <c r="R15" i="159"/>
  <c r="Q15" i="159"/>
  <c r="P15" i="159"/>
  <c r="O15" i="159"/>
  <c r="L15" i="159"/>
  <c r="H15" i="159"/>
  <c r="E15" i="159"/>
  <c r="Q14" i="159"/>
  <c r="P14" i="159"/>
  <c r="R14" i="159" s="1"/>
  <c r="O14" i="159"/>
  <c r="L14" i="159"/>
  <c r="H14" i="159"/>
  <c r="E14" i="159"/>
  <c r="Q13" i="159"/>
  <c r="P13" i="159"/>
  <c r="R13" i="159" s="1"/>
  <c r="O13" i="159"/>
  <c r="L13" i="159"/>
  <c r="H13" i="159"/>
  <c r="E13" i="159"/>
  <c r="Q12" i="159"/>
  <c r="P12" i="159"/>
  <c r="P63" i="159" s="1"/>
  <c r="O12" i="159"/>
  <c r="L12" i="159"/>
  <c r="H12" i="159"/>
  <c r="H63" i="159" s="1"/>
  <c r="E12" i="159"/>
  <c r="N63" i="158"/>
  <c r="M63" i="158"/>
  <c r="K63" i="158"/>
  <c r="J63" i="158"/>
  <c r="I63" i="158"/>
  <c r="I67" i="158" s="1"/>
  <c r="G63" i="158"/>
  <c r="F63" i="158"/>
  <c r="D63" i="158"/>
  <c r="C63" i="158"/>
  <c r="Q62" i="158"/>
  <c r="R62" i="158" s="1"/>
  <c r="P62" i="158"/>
  <c r="O62" i="158"/>
  <c r="V62" i="158" s="1"/>
  <c r="L62" i="158"/>
  <c r="U62" i="158" s="1"/>
  <c r="H62" i="158"/>
  <c r="T62" i="158" s="1"/>
  <c r="E62" i="158"/>
  <c r="S62" i="158" s="1"/>
  <c r="Q61" i="158"/>
  <c r="P61" i="158"/>
  <c r="R61" i="158" s="1"/>
  <c r="O61" i="158"/>
  <c r="V61" i="158" s="1"/>
  <c r="L61" i="158"/>
  <c r="U61" i="158" s="1"/>
  <c r="H61" i="158"/>
  <c r="T61" i="158" s="1"/>
  <c r="E61" i="158"/>
  <c r="S61" i="158" s="1"/>
  <c r="Q60" i="158"/>
  <c r="P60" i="158"/>
  <c r="R60" i="158" s="1"/>
  <c r="O60" i="158"/>
  <c r="V60" i="158" s="1"/>
  <c r="L60" i="158"/>
  <c r="U60" i="158" s="1"/>
  <c r="H60" i="158"/>
  <c r="T60" i="158" s="1"/>
  <c r="E60" i="158"/>
  <c r="S60" i="158" s="1"/>
  <c r="Q59" i="158"/>
  <c r="P59" i="158"/>
  <c r="R59" i="158" s="1"/>
  <c r="O59" i="158"/>
  <c r="V59" i="158" s="1"/>
  <c r="L59" i="158"/>
  <c r="U59" i="158" s="1"/>
  <c r="H59" i="158"/>
  <c r="T59" i="158" s="1"/>
  <c r="E59" i="158"/>
  <c r="S59" i="158" s="1"/>
  <c r="Q58" i="158"/>
  <c r="P58" i="158"/>
  <c r="R58" i="158" s="1"/>
  <c r="O58" i="158"/>
  <c r="V58" i="158" s="1"/>
  <c r="L58" i="158"/>
  <c r="U58" i="158" s="1"/>
  <c r="H58" i="158"/>
  <c r="T58" i="158" s="1"/>
  <c r="E58" i="158"/>
  <c r="S58" i="158" s="1"/>
  <c r="R57" i="158"/>
  <c r="Q57" i="158"/>
  <c r="P57" i="158"/>
  <c r="O57" i="158"/>
  <c r="V57" i="158" s="1"/>
  <c r="L57" i="158"/>
  <c r="U57" i="158" s="1"/>
  <c r="H57" i="158"/>
  <c r="T57" i="158" s="1"/>
  <c r="E57" i="158"/>
  <c r="S57" i="158" s="1"/>
  <c r="Q56" i="158"/>
  <c r="P56" i="158"/>
  <c r="R56" i="158" s="1"/>
  <c r="O56" i="158"/>
  <c r="V56" i="158" s="1"/>
  <c r="L56" i="158"/>
  <c r="U56" i="158" s="1"/>
  <c r="H56" i="158"/>
  <c r="T56" i="158" s="1"/>
  <c r="E56" i="158"/>
  <c r="S56" i="158" s="1"/>
  <c r="Q55" i="158"/>
  <c r="P55" i="158"/>
  <c r="R55" i="158" s="1"/>
  <c r="O55" i="158"/>
  <c r="V55" i="158" s="1"/>
  <c r="L55" i="158"/>
  <c r="U55" i="158" s="1"/>
  <c r="H55" i="158"/>
  <c r="T55" i="158" s="1"/>
  <c r="E55" i="158"/>
  <c r="S55" i="158" s="1"/>
  <c r="Q54" i="158"/>
  <c r="R54" i="158" s="1"/>
  <c r="P54" i="158"/>
  <c r="O54" i="158"/>
  <c r="V54" i="158" s="1"/>
  <c r="L54" i="158"/>
  <c r="U54" i="158" s="1"/>
  <c r="H54" i="158"/>
  <c r="T54" i="158" s="1"/>
  <c r="E54" i="158"/>
  <c r="S54" i="158" s="1"/>
  <c r="Q53" i="158"/>
  <c r="P53" i="158"/>
  <c r="R53" i="158" s="1"/>
  <c r="O53" i="158"/>
  <c r="V53" i="158" s="1"/>
  <c r="L53" i="158"/>
  <c r="U53" i="158" s="1"/>
  <c r="H53" i="158"/>
  <c r="T53" i="158" s="1"/>
  <c r="E53" i="158"/>
  <c r="S53" i="158" s="1"/>
  <c r="Q52" i="158"/>
  <c r="P52" i="158"/>
  <c r="R52" i="158" s="1"/>
  <c r="O52" i="158"/>
  <c r="V52" i="158" s="1"/>
  <c r="L52" i="158"/>
  <c r="U52" i="158" s="1"/>
  <c r="H52" i="158"/>
  <c r="T52" i="158" s="1"/>
  <c r="E52" i="158"/>
  <c r="S52" i="158" s="1"/>
  <c r="Q51" i="158"/>
  <c r="P51" i="158"/>
  <c r="R51" i="158" s="1"/>
  <c r="O51" i="158"/>
  <c r="V51" i="158" s="1"/>
  <c r="L51" i="158"/>
  <c r="U51" i="158" s="1"/>
  <c r="H51" i="158"/>
  <c r="T51" i="158" s="1"/>
  <c r="E51" i="158"/>
  <c r="S51" i="158" s="1"/>
  <c r="Q50" i="158"/>
  <c r="P50" i="158"/>
  <c r="R50" i="158" s="1"/>
  <c r="O50" i="158"/>
  <c r="V50" i="158" s="1"/>
  <c r="L50" i="158"/>
  <c r="U50" i="158" s="1"/>
  <c r="H50" i="158"/>
  <c r="T50" i="158" s="1"/>
  <c r="E50" i="158"/>
  <c r="S50" i="158" s="1"/>
  <c r="R49" i="158"/>
  <c r="Q49" i="158"/>
  <c r="P49" i="158"/>
  <c r="O49" i="158"/>
  <c r="V49" i="158" s="1"/>
  <c r="L49" i="158"/>
  <c r="U49" i="158" s="1"/>
  <c r="H49" i="158"/>
  <c r="T49" i="158" s="1"/>
  <c r="E49" i="158"/>
  <c r="S49" i="158" s="1"/>
  <c r="Q48" i="158"/>
  <c r="P48" i="158"/>
  <c r="R48" i="158" s="1"/>
  <c r="O48" i="158"/>
  <c r="V48" i="158" s="1"/>
  <c r="L48" i="158"/>
  <c r="U48" i="158" s="1"/>
  <c r="H48" i="158"/>
  <c r="T48" i="158" s="1"/>
  <c r="E48" i="158"/>
  <c r="S48" i="158" s="1"/>
  <c r="Q47" i="158"/>
  <c r="P47" i="158"/>
  <c r="R47" i="158" s="1"/>
  <c r="O47" i="158"/>
  <c r="V47" i="158" s="1"/>
  <c r="L47" i="158"/>
  <c r="U47" i="158" s="1"/>
  <c r="H47" i="158"/>
  <c r="T47" i="158" s="1"/>
  <c r="E47" i="158"/>
  <c r="S47" i="158" s="1"/>
  <c r="Q46" i="158"/>
  <c r="R46" i="158" s="1"/>
  <c r="P46" i="158"/>
  <c r="O46" i="158"/>
  <c r="V46" i="158" s="1"/>
  <c r="L46" i="158"/>
  <c r="U46" i="158" s="1"/>
  <c r="H46" i="158"/>
  <c r="T46" i="158" s="1"/>
  <c r="E46" i="158"/>
  <c r="S46" i="158" s="1"/>
  <c r="Q45" i="158"/>
  <c r="P45" i="158"/>
  <c r="R45" i="158" s="1"/>
  <c r="O45" i="158"/>
  <c r="V45" i="158" s="1"/>
  <c r="L45" i="158"/>
  <c r="U45" i="158" s="1"/>
  <c r="H45" i="158"/>
  <c r="T45" i="158" s="1"/>
  <c r="E45" i="158"/>
  <c r="S45" i="158" s="1"/>
  <c r="Q44" i="158"/>
  <c r="P44" i="158"/>
  <c r="R44" i="158" s="1"/>
  <c r="O44" i="158"/>
  <c r="V44" i="158" s="1"/>
  <c r="L44" i="158"/>
  <c r="U44" i="158" s="1"/>
  <c r="H44" i="158"/>
  <c r="T44" i="158" s="1"/>
  <c r="E44" i="158"/>
  <c r="S44" i="158" s="1"/>
  <c r="Q43" i="158"/>
  <c r="P43" i="158"/>
  <c r="R43" i="158" s="1"/>
  <c r="O43" i="158"/>
  <c r="V43" i="158" s="1"/>
  <c r="L43" i="158"/>
  <c r="U43" i="158" s="1"/>
  <c r="H43" i="158"/>
  <c r="T43" i="158" s="1"/>
  <c r="E43" i="158"/>
  <c r="S43" i="158" s="1"/>
  <c r="Q42" i="158"/>
  <c r="P42" i="158"/>
  <c r="R42" i="158" s="1"/>
  <c r="O42" i="158"/>
  <c r="V42" i="158" s="1"/>
  <c r="L42" i="158"/>
  <c r="U42" i="158" s="1"/>
  <c r="H42" i="158"/>
  <c r="T42" i="158" s="1"/>
  <c r="E42" i="158"/>
  <c r="S42" i="158" s="1"/>
  <c r="R41" i="158"/>
  <c r="Q41" i="158"/>
  <c r="P41" i="158"/>
  <c r="O41" i="158"/>
  <c r="V41" i="158" s="1"/>
  <c r="L41" i="158"/>
  <c r="U41" i="158" s="1"/>
  <c r="H41" i="158"/>
  <c r="T41" i="158" s="1"/>
  <c r="E41" i="158"/>
  <c r="S41" i="158" s="1"/>
  <c r="Q40" i="158"/>
  <c r="P40" i="158"/>
  <c r="R40" i="158" s="1"/>
  <c r="O40" i="158"/>
  <c r="V40" i="158" s="1"/>
  <c r="L40" i="158"/>
  <c r="U40" i="158" s="1"/>
  <c r="H40" i="158"/>
  <c r="T40" i="158" s="1"/>
  <c r="E40" i="158"/>
  <c r="S40" i="158" s="1"/>
  <c r="Q39" i="158"/>
  <c r="P39" i="158"/>
  <c r="R39" i="158" s="1"/>
  <c r="O39" i="158"/>
  <c r="V39" i="158" s="1"/>
  <c r="L39" i="158"/>
  <c r="U39" i="158" s="1"/>
  <c r="H39" i="158"/>
  <c r="T39" i="158" s="1"/>
  <c r="E39" i="158"/>
  <c r="S39" i="158" s="1"/>
  <c r="Q38" i="158"/>
  <c r="R38" i="158" s="1"/>
  <c r="P38" i="158"/>
  <c r="O38" i="158"/>
  <c r="V38" i="158" s="1"/>
  <c r="L38" i="158"/>
  <c r="U38" i="158" s="1"/>
  <c r="H38" i="158"/>
  <c r="T38" i="158" s="1"/>
  <c r="E38" i="158"/>
  <c r="S38" i="158" s="1"/>
  <c r="Q37" i="158"/>
  <c r="P37" i="158"/>
  <c r="R37" i="158" s="1"/>
  <c r="O37" i="158"/>
  <c r="V37" i="158" s="1"/>
  <c r="L37" i="158"/>
  <c r="U37" i="158" s="1"/>
  <c r="H37" i="158"/>
  <c r="T37" i="158" s="1"/>
  <c r="E37" i="158"/>
  <c r="S37" i="158" s="1"/>
  <c r="Q36" i="158"/>
  <c r="P36" i="158"/>
  <c r="R36" i="158" s="1"/>
  <c r="O36" i="158"/>
  <c r="V36" i="158" s="1"/>
  <c r="L36" i="158"/>
  <c r="U36" i="158" s="1"/>
  <c r="H36" i="158"/>
  <c r="T36" i="158" s="1"/>
  <c r="E36" i="158"/>
  <c r="S36" i="158" s="1"/>
  <c r="Q35" i="158"/>
  <c r="P35" i="158"/>
  <c r="R35" i="158" s="1"/>
  <c r="O35" i="158"/>
  <c r="V35" i="158" s="1"/>
  <c r="L35" i="158"/>
  <c r="U35" i="158" s="1"/>
  <c r="H35" i="158"/>
  <c r="T35" i="158" s="1"/>
  <c r="E35" i="158"/>
  <c r="S35" i="158" s="1"/>
  <c r="Q34" i="158"/>
  <c r="P34" i="158"/>
  <c r="R34" i="158" s="1"/>
  <c r="O34" i="158"/>
  <c r="V34" i="158" s="1"/>
  <c r="L34" i="158"/>
  <c r="U34" i="158" s="1"/>
  <c r="H34" i="158"/>
  <c r="T34" i="158" s="1"/>
  <c r="E34" i="158"/>
  <c r="S34" i="158" s="1"/>
  <c r="R33" i="158"/>
  <c r="Q33" i="158"/>
  <c r="P33" i="158"/>
  <c r="O33" i="158"/>
  <c r="V33" i="158" s="1"/>
  <c r="L33" i="158"/>
  <c r="U33" i="158" s="1"/>
  <c r="H33" i="158"/>
  <c r="T33" i="158" s="1"/>
  <c r="E33" i="158"/>
  <c r="S33" i="158" s="1"/>
  <c r="Q32" i="158"/>
  <c r="P32" i="158"/>
  <c r="R32" i="158" s="1"/>
  <c r="O32" i="158"/>
  <c r="V32" i="158" s="1"/>
  <c r="L32" i="158"/>
  <c r="U32" i="158" s="1"/>
  <c r="H32" i="158"/>
  <c r="T32" i="158" s="1"/>
  <c r="E32" i="158"/>
  <c r="S32" i="158" s="1"/>
  <c r="Q31" i="158"/>
  <c r="P31" i="158"/>
  <c r="R31" i="158" s="1"/>
  <c r="O31" i="158"/>
  <c r="V31" i="158" s="1"/>
  <c r="L31" i="158"/>
  <c r="U31" i="158" s="1"/>
  <c r="H31" i="158"/>
  <c r="T31" i="158" s="1"/>
  <c r="E31" i="158"/>
  <c r="S31" i="158" s="1"/>
  <c r="Q30" i="158"/>
  <c r="R30" i="158" s="1"/>
  <c r="P30" i="158"/>
  <c r="O30" i="158"/>
  <c r="V30" i="158" s="1"/>
  <c r="L30" i="158"/>
  <c r="U30" i="158" s="1"/>
  <c r="H30" i="158"/>
  <c r="T30" i="158" s="1"/>
  <c r="E30" i="158"/>
  <c r="S30" i="158" s="1"/>
  <c r="Q29" i="158"/>
  <c r="P29" i="158"/>
  <c r="R29" i="158" s="1"/>
  <c r="O29" i="158"/>
  <c r="V29" i="158" s="1"/>
  <c r="L29" i="158"/>
  <c r="U29" i="158" s="1"/>
  <c r="H29" i="158"/>
  <c r="T29" i="158" s="1"/>
  <c r="E29" i="158"/>
  <c r="S29" i="158" s="1"/>
  <c r="Q28" i="158"/>
  <c r="P28" i="158"/>
  <c r="R28" i="158" s="1"/>
  <c r="O28" i="158"/>
  <c r="V28" i="158" s="1"/>
  <c r="L28" i="158"/>
  <c r="U28" i="158" s="1"/>
  <c r="H28" i="158"/>
  <c r="T28" i="158" s="1"/>
  <c r="E28" i="158"/>
  <c r="S28" i="158" s="1"/>
  <c r="Q27" i="158"/>
  <c r="P27" i="158"/>
  <c r="R27" i="158" s="1"/>
  <c r="O27" i="158"/>
  <c r="V27" i="158" s="1"/>
  <c r="L27" i="158"/>
  <c r="U27" i="158" s="1"/>
  <c r="H27" i="158"/>
  <c r="T27" i="158" s="1"/>
  <c r="E27" i="158"/>
  <c r="S27" i="158" s="1"/>
  <c r="Q26" i="158"/>
  <c r="P26" i="158"/>
  <c r="R26" i="158" s="1"/>
  <c r="O26" i="158"/>
  <c r="V26" i="158" s="1"/>
  <c r="L26" i="158"/>
  <c r="U26" i="158" s="1"/>
  <c r="H26" i="158"/>
  <c r="T26" i="158" s="1"/>
  <c r="E26" i="158"/>
  <c r="S26" i="158" s="1"/>
  <c r="R25" i="158"/>
  <c r="Q25" i="158"/>
  <c r="P25" i="158"/>
  <c r="O25" i="158"/>
  <c r="V25" i="158" s="1"/>
  <c r="L25" i="158"/>
  <c r="U25" i="158" s="1"/>
  <c r="H25" i="158"/>
  <c r="T25" i="158" s="1"/>
  <c r="E25" i="158"/>
  <c r="S25" i="158" s="1"/>
  <c r="Q24" i="158"/>
  <c r="P24" i="158"/>
  <c r="R24" i="158" s="1"/>
  <c r="O24" i="158"/>
  <c r="V24" i="158" s="1"/>
  <c r="L24" i="158"/>
  <c r="U24" i="158" s="1"/>
  <c r="H24" i="158"/>
  <c r="T24" i="158" s="1"/>
  <c r="E24" i="158"/>
  <c r="S24" i="158" s="1"/>
  <c r="Q23" i="158"/>
  <c r="P23" i="158"/>
  <c r="R23" i="158" s="1"/>
  <c r="O23" i="158"/>
  <c r="V23" i="158" s="1"/>
  <c r="L23" i="158"/>
  <c r="U23" i="158" s="1"/>
  <c r="H23" i="158"/>
  <c r="T23" i="158" s="1"/>
  <c r="E23" i="158"/>
  <c r="S23" i="158" s="1"/>
  <c r="Q22" i="158"/>
  <c r="R22" i="158" s="1"/>
  <c r="P22" i="158"/>
  <c r="O22" i="158"/>
  <c r="V22" i="158" s="1"/>
  <c r="L22" i="158"/>
  <c r="U22" i="158" s="1"/>
  <c r="H22" i="158"/>
  <c r="T22" i="158" s="1"/>
  <c r="E22" i="158"/>
  <c r="S22" i="158" s="1"/>
  <c r="Q21" i="158"/>
  <c r="P21" i="158"/>
  <c r="R21" i="158" s="1"/>
  <c r="O21" i="158"/>
  <c r="V21" i="158" s="1"/>
  <c r="L21" i="158"/>
  <c r="U21" i="158" s="1"/>
  <c r="H21" i="158"/>
  <c r="T21" i="158" s="1"/>
  <c r="E21" i="158"/>
  <c r="S21" i="158" s="1"/>
  <c r="Q20" i="158"/>
  <c r="P20" i="158"/>
  <c r="R20" i="158" s="1"/>
  <c r="O20" i="158"/>
  <c r="V20" i="158" s="1"/>
  <c r="L20" i="158"/>
  <c r="U20" i="158" s="1"/>
  <c r="H20" i="158"/>
  <c r="T20" i="158" s="1"/>
  <c r="E20" i="158"/>
  <c r="S20" i="158" s="1"/>
  <c r="Q19" i="158"/>
  <c r="P19" i="158"/>
  <c r="R19" i="158" s="1"/>
  <c r="O19" i="158"/>
  <c r="V19" i="158" s="1"/>
  <c r="L19" i="158"/>
  <c r="U19" i="158" s="1"/>
  <c r="H19" i="158"/>
  <c r="T19" i="158" s="1"/>
  <c r="E19" i="158"/>
  <c r="S19" i="158" s="1"/>
  <c r="Q18" i="158"/>
  <c r="P18" i="158"/>
  <c r="R18" i="158" s="1"/>
  <c r="O18" i="158"/>
  <c r="V18" i="158" s="1"/>
  <c r="L18" i="158"/>
  <c r="U18" i="158" s="1"/>
  <c r="H18" i="158"/>
  <c r="T18" i="158" s="1"/>
  <c r="E18" i="158"/>
  <c r="S18" i="158" s="1"/>
  <c r="R17" i="158"/>
  <c r="Q17" i="158"/>
  <c r="P17" i="158"/>
  <c r="O17" i="158"/>
  <c r="V17" i="158" s="1"/>
  <c r="L17" i="158"/>
  <c r="U17" i="158" s="1"/>
  <c r="H17" i="158"/>
  <c r="T17" i="158" s="1"/>
  <c r="E17" i="158"/>
  <c r="S17" i="158" s="1"/>
  <c r="Q16" i="158"/>
  <c r="P16" i="158"/>
  <c r="R16" i="158" s="1"/>
  <c r="O16" i="158"/>
  <c r="V16" i="158" s="1"/>
  <c r="L16" i="158"/>
  <c r="U16" i="158" s="1"/>
  <c r="H16" i="158"/>
  <c r="T16" i="158" s="1"/>
  <c r="E16" i="158"/>
  <c r="S16" i="158" s="1"/>
  <c r="Q15" i="158"/>
  <c r="P15" i="158"/>
  <c r="R15" i="158" s="1"/>
  <c r="O15" i="158"/>
  <c r="V15" i="158" s="1"/>
  <c r="L15" i="158"/>
  <c r="U15" i="158" s="1"/>
  <c r="H15" i="158"/>
  <c r="T15" i="158" s="1"/>
  <c r="E15" i="158"/>
  <c r="S15" i="158" s="1"/>
  <c r="Q14" i="158"/>
  <c r="R14" i="158" s="1"/>
  <c r="P14" i="158"/>
  <c r="O14" i="158"/>
  <c r="L14" i="158"/>
  <c r="U14" i="158" s="1"/>
  <c r="H14" i="158"/>
  <c r="T14" i="158" s="1"/>
  <c r="E14" i="158"/>
  <c r="S14" i="158" s="1"/>
  <c r="Q13" i="158"/>
  <c r="P13" i="158"/>
  <c r="R13" i="158" s="1"/>
  <c r="O13" i="158"/>
  <c r="V13" i="158" s="1"/>
  <c r="L13" i="158"/>
  <c r="U13" i="158" s="1"/>
  <c r="H13" i="158"/>
  <c r="T13" i="158" s="1"/>
  <c r="E13" i="158"/>
  <c r="S13" i="158" s="1"/>
  <c r="Q12" i="158"/>
  <c r="P12" i="158"/>
  <c r="O12" i="158"/>
  <c r="V12" i="158" s="1"/>
  <c r="L12" i="158"/>
  <c r="H12" i="158"/>
  <c r="E12" i="158"/>
  <c r="E19" i="157"/>
  <c r="D19" i="157"/>
  <c r="C19" i="157"/>
  <c r="F17" i="157"/>
  <c r="C17" i="157" s="1"/>
  <c r="F16" i="157"/>
  <c r="C16" i="157" s="1"/>
  <c r="F15" i="157"/>
  <c r="C15" i="157" s="1"/>
  <c r="C26" i="157" s="1"/>
  <c r="N25" i="156"/>
  <c r="J25" i="156"/>
  <c r="F25" i="156"/>
  <c r="C25" i="156" s="1"/>
  <c r="M24" i="156"/>
  <c r="Q24" i="156" s="1"/>
  <c r="U24" i="156" s="1"/>
  <c r="U25" i="156" s="1"/>
  <c r="L24" i="156"/>
  <c r="K24" i="156"/>
  <c r="I24" i="156"/>
  <c r="H24" i="156"/>
  <c r="P24" i="156" s="1"/>
  <c r="G24" i="156"/>
  <c r="E24" i="156"/>
  <c r="D24" i="156"/>
  <c r="C24" i="156"/>
  <c r="M23" i="156"/>
  <c r="L23" i="156"/>
  <c r="L25" i="156" s="1"/>
  <c r="K23" i="156"/>
  <c r="K25" i="156" s="1"/>
  <c r="I23" i="156"/>
  <c r="H23" i="156"/>
  <c r="G23" i="156"/>
  <c r="G25" i="156" s="1"/>
  <c r="E23" i="156"/>
  <c r="D23" i="156"/>
  <c r="C23" i="156"/>
  <c r="N21" i="156"/>
  <c r="J21" i="156"/>
  <c r="F21" i="156"/>
  <c r="E21" i="156" s="1"/>
  <c r="D21" i="156"/>
  <c r="C21" i="156"/>
  <c r="P20" i="156"/>
  <c r="M20" i="156"/>
  <c r="L20" i="156"/>
  <c r="K20" i="156"/>
  <c r="O20" i="156" s="1"/>
  <c r="I20" i="156"/>
  <c r="Q20" i="156" s="1"/>
  <c r="H20" i="156"/>
  <c r="G20" i="156"/>
  <c r="E20" i="156"/>
  <c r="D20" i="156"/>
  <c r="C20" i="156"/>
  <c r="M19" i="156"/>
  <c r="L19" i="156"/>
  <c r="P19" i="156" s="1"/>
  <c r="T19" i="156" s="1"/>
  <c r="K19" i="156"/>
  <c r="I19" i="156"/>
  <c r="Q19" i="156" s="1"/>
  <c r="U19" i="156" s="1"/>
  <c r="H19" i="156"/>
  <c r="G19" i="156"/>
  <c r="O19" i="156" s="1"/>
  <c r="E19" i="156"/>
  <c r="D19" i="156"/>
  <c r="C19" i="156"/>
  <c r="M18" i="156"/>
  <c r="Q18" i="156" s="1"/>
  <c r="U18" i="156" s="1"/>
  <c r="L18" i="156"/>
  <c r="K18" i="156"/>
  <c r="I18" i="156"/>
  <c r="H18" i="156"/>
  <c r="G18" i="156"/>
  <c r="E18" i="156"/>
  <c r="D18" i="156"/>
  <c r="C18" i="156"/>
  <c r="M17" i="156"/>
  <c r="L17" i="156"/>
  <c r="K17" i="156"/>
  <c r="I17" i="156"/>
  <c r="H17" i="156"/>
  <c r="G17" i="156"/>
  <c r="O17" i="156" s="1"/>
  <c r="E17" i="156"/>
  <c r="D17" i="156"/>
  <c r="C17" i="156"/>
  <c r="M16" i="156"/>
  <c r="M21" i="156" s="1"/>
  <c r="L16" i="156"/>
  <c r="K16" i="156"/>
  <c r="I16" i="156"/>
  <c r="H16" i="156"/>
  <c r="P16" i="156" s="1"/>
  <c r="G16" i="156"/>
  <c r="E16" i="156"/>
  <c r="D16" i="156"/>
  <c r="C16" i="156"/>
  <c r="G61" i="153"/>
  <c r="F61" i="153"/>
  <c r="E61" i="153"/>
  <c r="D61" i="153"/>
  <c r="E64" i="152"/>
  <c r="D64" i="152"/>
  <c r="C64" i="152"/>
  <c r="Q17" i="156" l="1"/>
  <c r="O18" i="156"/>
  <c r="S18" i="156" s="1"/>
  <c r="Q23" i="156"/>
  <c r="O23" i="156"/>
  <c r="O24" i="156"/>
  <c r="N26" i="156"/>
  <c r="H63" i="158"/>
  <c r="T12" i="158"/>
  <c r="Q63" i="158"/>
  <c r="O63" i="159"/>
  <c r="R17" i="159"/>
  <c r="R24" i="159"/>
  <c r="R26" i="159"/>
  <c r="R33" i="159"/>
  <c r="R40" i="159"/>
  <c r="R42" i="159"/>
  <c r="R49" i="159"/>
  <c r="R56" i="159"/>
  <c r="R19" i="156"/>
  <c r="S24" i="156"/>
  <c r="L63" i="158"/>
  <c r="U12" i="158"/>
  <c r="R44" i="159"/>
  <c r="R46" i="159"/>
  <c r="R53" i="159"/>
  <c r="R60" i="159"/>
  <c r="H16" i="163"/>
  <c r="H26" i="163" s="1"/>
  <c r="U17" i="156"/>
  <c r="T20" i="156"/>
  <c r="I21" i="156"/>
  <c r="S19" i="156"/>
  <c r="V19" i="156" s="1"/>
  <c r="U20" i="156"/>
  <c r="T24" i="156"/>
  <c r="T25" i="156" s="1"/>
  <c r="Q63" i="159"/>
  <c r="H21" i="156"/>
  <c r="K21" i="156"/>
  <c r="P17" i="156"/>
  <c r="T17" i="156" s="1"/>
  <c r="P23" i="156"/>
  <c r="M25" i="156"/>
  <c r="M26" i="156" s="1"/>
  <c r="J26" i="156"/>
  <c r="E63" i="158"/>
  <c r="S12" i="158"/>
  <c r="P63" i="158"/>
  <c r="O63" i="158"/>
  <c r="V14" i="158"/>
  <c r="L63" i="159"/>
  <c r="E63" i="159"/>
  <c r="R12" i="159"/>
  <c r="R63" i="159" s="1"/>
  <c r="R12" i="158"/>
  <c r="R63" i="158" s="1"/>
  <c r="R20" i="156"/>
  <c r="S20" i="156"/>
  <c r="V20" i="156" s="1"/>
  <c r="P21" i="156"/>
  <c r="S25" i="156"/>
  <c r="V24" i="156"/>
  <c r="V25" i="156" s="1"/>
  <c r="R17" i="156"/>
  <c r="Q25" i="156"/>
  <c r="R24" i="156"/>
  <c r="K26" i="156"/>
  <c r="P25" i="156"/>
  <c r="S17" i="156"/>
  <c r="L21" i="156"/>
  <c r="L26" i="156" s="1"/>
  <c r="O16" i="156"/>
  <c r="R23" i="156"/>
  <c r="E25" i="156"/>
  <c r="I25" i="156"/>
  <c r="I26" i="156" s="1"/>
  <c r="E15" i="157"/>
  <c r="E16" i="157"/>
  <c r="P18" i="156"/>
  <c r="R18" i="156" s="1"/>
  <c r="D25" i="156"/>
  <c r="H25" i="156"/>
  <c r="H26" i="156" s="1"/>
  <c r="D15" i="157"/>
  <c r="D26" i="157" s="1"/>
  <c r="D16" i="157"/>
  <c r="D17" i="157"/>
  <c r="T16" i="156"/>
  <c r="F26" i="156"/>
  <c r="G21" i="156"/>
  <c r="G26" i="156" s="1"/>
  <c r="E17" i="157"/>
  <c r="Q16" i="156"/>
  <c r="Q21" i="156" s="1"/>
  <c r="Q26" i="156" s="1"/>
  <c r="G44" i="151"/>
  <c r="D44" i="151"/>
  <c r="G43" i="151"/>
  <c r="D43" i="151"/>
  <c r="S31" i="151"/>
  <c r="Q31" i="151"/>
  <c r="O31" i="151"/>
  <c r="M31" i="151"/>
  <c r="K31" i="151"/>
  <c r="I31" i="151"/>
  <c r="G31" i="151"/>
  <c r="E31" i="151"/>
  <c r="J13" i="151"/>
  <c r="H13" i="151"/>
  <c r="F13" i="151"/>
  <c r="D13" i="151"/>
  <c r="B13" i="151"/>
  <c r="L12" i="151"/>
  <c r="L11" i="151"/>
  <c r="L13" i="151" s="1"/>
  <c r="F26" i="157" l="1"/>
  <c r="P26" i="156"/>
  <c r="E26" i="157"/>
  <c r="G26" i="157" s="1"/>
  <c r="O25" i="156"/>
  <c r="V17" i="156"/>
  <c r="U16" i="156"/>
  <c r="U21" i="156" s="1"/>
  <c r="U26" i="156" s="1"/>
  <c r="O21" i="156"/>
  <c r="O26" i="156" s="1"/>
  <c r="S16" i="156"/>
  <c r="R16" i="156"/>
  <c r="R21" i="156" s="1"/>
  <c r="C26" i="156"/>
  <c r="D26" i="156"/>
  <c r="E26" i="156"/>
  <c r="R25" i="156"/>
  <c r="T18" i="156"/>
  <c r="V18" i="156" s="1"/>
  <c r="T21" i="156" l="1"/>
  <c r="T26" i="156" s="1"/>
  <c r="V16" i="156"/>
  <c r="V21" i="156" s="1"/>
  <c r="V26" i="156" s="1"/>
  <c r="S21" i="156"/>
  <c r="S26" i="156" s="1"/>
  <c r="R26" i="156"/>
  <c r="L62" i="150" l="1"/>
  <c r="J62" i="150"/>
  <c r="I62" i="150"/>
  <c r="H62" i="150"/>
  <c r="G62" i="150"/>
  <c r="F62" i="150"/>
  <c r="E62" i="150"/>
  <c r="D62" i="150"/>
  <c r="C62" i="150"/>
  <c r="K59" i="150"/>
  <c r="K58" i="150"/>
  <c r="K57" i="150"/>
  <c r="K55" i="150"/>
  <c r="K53" i="150"/>
  <c r="K51" i="150"/>
  <c r="K49" i="150"/>
  <c r="K48" i="150"/>
  <c r="K47" i="150"/>
  <c r="K46" i="150"/>
  <c r="K45" i="150"/>
  <c r="K43" i="150"/>
  <c r="K42" i="150"/>
  <c r="K40" i="150"/>
  <c r="K39" i="150"/>
  <c r="K38" i="150"/>
  <c r="K37" i="150"/>
  <c r="K36" i="150"/>
  <c r="K35" i="150"/>
  <c r="K31" i="150"/>
  <c r="K30" i="150"/>
  <c r="K29" i="150"/>
  <c r="K28" i="150"/>
  <c r="K27" i="150"/>
  <c r="K26" i="150"/>
  <c r="K24" i="150"/>
  <c r="K23" i="150"/>
  <c r="K22" i="150"/>
  <c r="K19" i="150"/>
  <c r="K17" i="150"/>
  <c r="K16" i="150"/>
  <c r="K13" i="150"/>
  <c r="K12" i="150"/>
  <c r="K11" i="150"/>
  <c r="H13" i="127"/>
  <c r="H14" i="127"/>
  <c r="H15" i="127"/>
  <c r="H16" i="127"/>
  <c r="H17" i="127"/>
  <c r="H18" i="127"/>
  <c r="H19" i="127"/>
  <c r="H20" i="127"/>
  <c r="H21" i="127"/>
  <c r="H22" i="127"/>
  <c r="H23" i="127"/>
  <c r="H24" i="127"/>
  <c r="H25" i="127"/>
  <c r="H26" i="127"/>
  <c r="H27" i="127"/>
  <c r="H28" i="127"/>
  <c r="H29" i="127"/>
  <c r="H30" i="127"/>
  <c r="H31" i="127"/>
  <c r="H32" i="127"/>
  <c r="H33" i="127"/>
  <c r="H34" i="127"/>
  <c r="H35" i="127"/>
  <c r="H36" i="127"/>
  <c r="H37" i="127"/>
  <c r="H38" i="127"/>
  <c r="H39" i="127"/>
  <c r="H40" i="127"/>
  <c r="H41" i="127"/>
  <c r="H42" i="127"/>
  <c r="H43" i="127"/>
  <c r="H44" i="127"/>
  <c r="H45" i="127"/>
  <c r="H46" i="127"/>
  <c r="H47" i="127"/>
  <c r="H48" i="127"/>
  <c r="H49" i="127"/>
  <c r="H50" i="127"/>
  <c r="H51" i="127"/>
  <c r="H52" i="127"/>
  <c r="H53" i="127"/>
  <c r="H54" i="127"/>
  <c r="H55" i="127"/>
  <c r="H56" i="127"/>
  <c r="H57" i="127"/>
  <c r="H58" i="127"/>
  <c r="H59" i="127"/>
  <c r="H60" i="127"/>
  <c r="H61" i="127"/>
  <c r="H62" i="127"/>
  <c r="H63" i="127"/>
  <c r="H12" i="127"/>
  <c r="K62" i="150" l="1"/>
  <c r="J60" i="100"/>
  <c r="AG11" i="72"/>
  <c r="R12" i="62"/>
  <c r="R13" i="62"/>
  <c r="R14" i="62"/>
  <c r="R15" i="62"/>
  <c r="R16" i="62"/>
  <c r="R17" i="62"/>
  <c r="R18" i="62"/>
  <c r="R19" i="62"/>
  <c r="R20" i="62"/>
  <c r="R21" i="62"/>
  <c r="R22" i="62"/>
  <c r="R23" i="62"/>
  <c r="R24" i="62"/>
  <c r="R25" i="62"/>
  <c r="R26" i="62"/>
  <c r="R27" i="62"/>
  <c r="R28" i="62"/>
  <c r="R29" i="62"/>
  <c r="R30" i="62"/>
  <c r="R31" i="62"/>
  <c r="R32" i="62"/>
  <c r="R33" i="62"/>
  <c r="R34" i="62"/>
  <c r="R35" i="62"/>
  <c r="R36" i="62"/>
  <c r="R37" i="62"/>
  <c r="R38" i="62"/>
  <c r="R39" i="62"/>
  <c r="R40" i="62"/>
  <c r="R41" i="62"/>
  <c r="R42" i="62"/>
  <c r="R43" i="62"/>
  <c r="R44" i="62"/>
  <c r="R45" i="62"/>
  <c r="R46" i="62"/>
  <c r="R47" i="62"/>
  <c r="R48" i="62"/>
  <c r="R49" i="62"/>
  <c r="R50" i="62"/>
  <c r="R51" i="62"/>
  <c r="R52" i="62"/>
  <c r="R53" i="62"/>
  <c r="R54" i="62"/>
  <c r="R55" i="62"/>
  <c r="R56" i="62"/>
  <c r="R57" i="62"/>
  <c r="R58" i="62"/>
  <c r="R59" i="62"/>
  <c r="R60" i="62"/>
  <c r="R61" i="62"/>
  <c r="R11" i="62"/>
  <c r="Q12" i="62"/>
  <c r="Q13" i="62"/>
  <c r="Q14" i="62"/>
  <c r="Q15" i="62"/>
  <c r="Q16" i="62"/>
  <c r="Q17" i="62"/>
  <c r="Q18" i="62"/>
  <c r="Q19" i="62"/>
  <c r="Q20" i="62"/>
  <c r="Q21" i="62"/>
  <c r="Q22" i="62"/>
  <c r="Q23" i="62"/>
  <c r="Q24" i="62"/>
  <c r="Q25" i="62"/>
  <c r="Q26" i="62"/>
  <c r="Q27" i="62"/>
  <c r="Q28" i="62"/>
  <c r="Q29" i="62"/>
  <c r="Q30" i="62"/>
  <c r="Q31" i="62"/>
  <c r="Q32" i="62"/>
  <c r="Q33" i="62"/>
  <c r="Q34" i="62"/>
  <c r="Q35" i="62"/>
  <c r="Q36" i="62"/>
  <c r="Q37" i="62"/>
  <c r="Q38" i="62"/>
  <c r="Q39" i="62"/>
  <c r="Q40" i="62"/>
  <c r="Q41" i="62"/>
  <c r="Q42" i="62"/>
  <c r="Q43" i="62"/>
  <c r="Q44" i="62"/>
  <c r="Q45" i="62"/>
  <c r="Q46" i="62"/>
  <c r="Q47" i="62"/>
  <c r="Q48" i="62"/>
  <c r="Q49" i="62"/>
  <c r="Q50" i="62"/>
  <c r="Q51" i="62"/>
  <c r="Q52" i="62"/>
  <c r="Q53" i="62"/>
  <c r="Q54" i="62"/>
  <c r="Q55" i="62"/>
  <c r="Q56" i="62"/>
  <c r="Q57" i="62"/>
  <c r="Q58" i="62"/>
  <c r="Q59" i="62"/>
  <c r="Q60" i="62"/>
  <c r="Q61" i="62"/>
  <c r="Q11" i="62"/>
  <c r="P12" i="62"/>
  <c r="P13" i="62"/>
  <c r="P14" i="62"/>
  <c r="P15" i="62"/>
  <c r="P16" i="62"/>
  <c r="P17" i="62"/>
  <c r="P18" i="62"/>
  <c r="P19" i="62"/>
  <c r="P20" i="62"/>
  <c r="P21" i="62"/>
  <c r="P22" i="62"/>
  <c r="P23" i="62"/>
  <c r="P24" i="62"/>
  <c r="P25" i="62"/>
  <c r="P26" i="62"/>
  <c r="P27" i="62"/>
  <c r="P28" i="62"/>
  <c r="P29" i="62"/>
  <c r="P30" i="62"/>
  <c r="P31" i="62"/>
  <c r="P32" i="62"/>
  <c r="P33" i="62"/>
  <c r="P34" i="62"/>
  <c r="P35" i="62"/>
  <c r="P36" i="62"/>
  <c r="P37" i="62"/>
  <c r="P38" i="62"/>
  <c r="P39" i="62"/>
  <c r="P40" i="62"/>
  <c r="P41" i="62"/>
  <c r="P42" i="62"/>
  <c r="P43" i="62"/>
  <c r="P44" i="62"/>
  <c r="P45" i="62"/>
  <c r="P46" i="62"/>
  <c r="P47" i="62"/>
  <c r="P48" i="62"/>
  <c r="P49" i="62"/>
  <c r="P50" i="62"/>
  <c r="P51" i="62"/>
  <c r="P52" i="62"/>
  <c r="P53" i="62"/>
  <c r="P54" i="62"/>
  <c r="P55" i="62"/>
  <c r="P56" i="62"/>
  <c r="P57" i="62"/>
  <c r="P58" i="62"/>
  <c r="P59" i="62"/>
  <c r="P60" i="62"/>
  <c r="P61" i="62"/>
  <c r="P11" i="62"/>
  <c r="O12" i="62"/>
  <c r="O13" i="62"/>
  <c r="O14" i="62"/>
  <c r="O15" i="62"/>
  <c r="O16" i="62"/>
  <c r="O17" i="62"/>
  <c r="O18" i="62"/>
  <c r="O19" i="62"/>
  <c r="O20" i="62"/>
  <c r="O21" i="62"/>
  <c r="O22" i="62"/>
  <c r="O23" i="62"/>
  <c r="O24" i="62"/>
  <c r="O25" i="62"/>
  <c r="O26" i="62"/>
  <c r="O27" i="62"/>
  <c r="O28" i="62"/>
  <c r="O29" i="62"/>
  <c r="O30" i="62"/>
  <c r="O31" i="62"/>
  <c r="O32" i="62"/>
  <c r="O33" i="62"/>
  <c r="O34" i="62"/>
  <c r="O35" i="62"/>
  <c r="O36" i="62"/>
  <c r="O37" i="62"/>
  <c r="O38" i="62"/>
  <c r="O39" i="62"/>
  <c r="O40" i="62"/>
  <c r="O41" i="62"/>
  <c r="O42" i="62"/>
  <c r="O43" i="62"/>
  <c r="O44" i="62"/>
  <c r="O45" i="62"/>
  <c r="O46" i="62"/>
  <c r="O47" i="62"/>
  <c r="O48" i="62"/>
  <c r="O49" i="62"/>
  <c r="O50" i="62"/>
  <c r="O51" i="62"/>
  <c r="O52" i="62"/>
  <c r="O53" i="62"/>
  <c r="O54" i="62"/>
  <c r="O55" i="62"/>
  <c r="O56" i="62"/>
  <c r="O57" i="62"/>
  <c r="O58" i="62"/>
  <c r="O59" i="62"/>
  <c r="O60" i="62"/>
  <c r="O61" i="62"/>
  <c r="O11" i="62"/>
  <c r="F13" i="127" l="1"/>
  <c r="F14" i="127"/>
  <c r="F15" i="127"/>
  <c r="F16" i="127"/>
  <c r="F17" i="127"/>
  <c r="F18" i="127"/>
  <c r="F19" i="127"/>
  <c r="F20" i="127"/>
  <c r="F21" i="127"/>
  <c r="F22" i="127"/>
  <c r="F23" i="127"/>
  <c r="F24" i="127"/>
  <c r="F25" i="127"/>
  <c r="F26" i="127"/>
  <c r="F27" i="127"/>
  <c r="F28" i="127"/>
  <c r="F29" i="127"/>
  <c r="F30" i="127"/>
  <c r="F31" i="127"/>
  <c r="F32" i="127"/>
  <c r="F33" i="127"/>
  <c r="F34" i="127"/>
  <c r="F35" i="127"/>
  <c r="F36" i="127"/>
  <c r="F37" i="127"/>
  <c r="F38" i="127"/>
  <c r="F39" i="127"/>
  <c r="F40" i="127"/>
  <c r="F41" i="127"/>
  <c r="F42" i="127"/>
  <c r="F43" i="127"/>
  <c r="F44" i="127"/>
  <c r="F45" i="127"/>
  <c r="F46" i="127"/>
  <c r="F47" i="127"/>
  <c r="F48" i="127"/>
  <c r="F49" i="127"/>
  <c r="F50" i="127"/>
  <c r="F51" i="127"/>
  <c r="F52" i="127"/>
  <c r="F53" i="127"/>
  <c r="F54" i="127"/>
  <c r="F55" i="127"/>
  <c r="F56" i="127"/>
  <c r="F57" i="127"/>
  <c r="F58" i="127"/>
  <c r="F59" i="127"/>
  <c r="F60" i="127"/>
  <c r="F61" i="127"/>
  <c r="F62" i="127"/>
  <c r="F63" i="127"/>
  <c r="F12" i="127"/>
  <c r="I10" i="100"/>
  <c r="I11" i="100"/>
  <c r="I12" i="100"/>
  <c r="I13" i="100"/>
  <c r="I14" i="100"/>
  <c r="I15" i="100"/>
  <c r="I16" i="100"/>
  <c r="I17" i="100"/>
  <c r="I18" i="100"/>
  <c r="I19" i="100"/>
  <c r="I20" i="100"/>
  <c r="I21" i="100"/>
  <c r="I22" i="100"/>
  <c r="I23" i="100"/>
  <c r="I24" i="100"/>
  <c r="I25" i="100"/>
  <c r="I26" i="100"/>
  <c r="I27" i="100"/>
  <c r="I28" i="100"/>
  <c r="I29" i="100"/>
  <c r="I30" i="100"/>
  <c r="I31" i="100"/>
  <c r="I32" i="100"/>
  <c r="I33" i="100"/>
  <c r="I34" i="100"/>
  <c r="I35" i="100"/>
  <c r="I36" i="100"/>
  <c r="I37" i="100"/>
  <c r="I38" i="100"/>
  <c r="I39" i="100"/>
  <c r="I40" i="100"/>
  <c r="I41" i="100"/>
  <c r="I42" i="100"/>
  <c r="I43" i="100"/>
  <c r="I44" i="100"/>
  <c r="I45" i="100"/>
  <c r="I46" i="100"/>
  <c r="I47" i="100"/>
  <c r="I48" i="100"/>
  <c r="I49" i="100"/>
  <c r="I50" i="100"/>
  <c r="I51" i="100"/>
  <c r="I52" i="100"/>
  <c r="I53" i="100"/>
  <c r="I54" i="100"/>
  <c r="I55" i="100"/>
  <c r="I56" i="100"/>
  <c r="I57" i="100"/>
  <c r="I58" i="100"/>
  <c r="I59" i="100"/>
  <c r="I60" i="100"/>
  <c r="I9" i="100"/>
  <c r="C63" i="4"/>
  <c r="O62" i="47"/>
  <c r="E62" i="47"/>
  <c r="J13" i="117" l="1"/>
  <c r="J14" i="117"/>
  <c r="J15" i="117"/>
  <c r="J16" i="117"/>
  <c r="J17" i="117"/>
  <c r="J18" i="117"/>
  <c r="J19" i="117"/>
  <c r="J20" i="117"/>
  <c r="J21" i="117"/>
  <c r="J22" i="117"/>
  <c r="J23" i="117"/>
  <c r="J24" i="117"/>
  <c r="J25" i="117"/>
  <c r="J26" i="117"/>
  <c r="J27" i="117"/>
  <c r="J28" i="117"/>
  <c r="J29" i="117"/>
  <c r="J30" i="117"/>
  <c r="J31" i="117"/>
  <c r="J32" i="117"/>
  <c r="J33" i="117"/>
  <c r="J34" i="117"/>
  <c r="J35" i="117"/>
  <c r="J36" i="117"/>
  <c r="J37" i="117"/>
  <c r="J38" i="117"/>
  <c r="J39" i="117"/>
  <c r="J40" i="117"/>
  <c r="J41" i="117"/>
  <c r="J42" i="117"/>
  <c r="J43" i="117"/>
  <c r="J44" i="117"/>
  <c r="J45" i="117"/>
  <c r="J46" i="117"/>
  <c r="J47" i="117"/>
  <c r="J48" i="117"/>
  <c r="J49" i="117"/>
  <c r="J50" i="117"/>
  <c r="J51" i="117"/>
  <c r="J52" i="117"/>
  <c r="J53" i="117"/>
  <c r="J54" i="117"/>
  <c r="J55" i="117"/>
  <c r="J56" i="117"/>
  <c r="J57" i="117"/>
  <c r="J58" i="117"/>
  <c r="J59" i="117"/>
  <c r="J60" i="117"/>
  <c r="J61" i="117"/>
  <c r="J62" i="117"/>
  <c r="J12" i="117"/>
  <c r="I63" i="117"/>
  <c r="I74" i="26" s="1"/>
  <c r="G13" i="117"/>
  <c r="G14" i="117"/>
  <c r="G15" i="117"/>
  <c r="G16" i="117"/>
  <c r="G17" i="117"/>
  <c r="G18" i="117"/>
  <c r="G19" i="117"/>
  <c r="G20" i="117"/>
  <c r="G21" i="117"/>
  <c r="G22" i="117"/>
  <c r="G23" i="117"/>
  <c r="G24" i="117"/>
  <c r="G25" i="117"/>
  <c r="G26" i="117"/>
  <c r="G27" i="117"/>
  <c r="G28" i="117"/>
  <c r="G30" i="117"/>
  <c r="G33" i="117"/>
  <c r="G34" i="117"/>
  <c r="G35" i="117"/>
  <c r="G36" i="117"/>
  <c r="G37" i="117"/>
  <c r="G38" i="117"/>
  <c r="G39" i="117"/>
  <c r="G40" i="117"/>
  <c r="G41" i="117"/>
  <c r="G42" i="117"/>
  <c r="G43" i="117"/>
  <c r="G44" i="117"/>
  <c r="G45" i="117"/>
  <c r="G46" i="117"/>
  <c r="H46" i="117" s="1"/>
  <c r="G47" i="117"/>
  <c r="G48" i="117"/>
  <c r="G49" i="117"/>
  <c r="G50" i="117"/>
  <c r="G51" i="117"/>
  <c r="G52" i="117"/>
  <c r="G53" i="117"/>
  <c r="G54" i="117"/>
  <c r="G55" i="117"/>
  <c r="G56" i="117"/>
  <c r="G57" i="117"/>
  <c r="G58" i="117"/>
  <c r="G59" i="117"/>
  <c r="G60" i="117"/>
  <c r="G62" i="117"/>
  <c r="G12" i="117"/>
  <c r="G63" i="117" s="1"/>
  <c r="H13" i="117"/>
  <c r="H14" i="117"/>
  <c r="H15" i="117"/>
  <c r="H16" i="117"/>
  <c r="H17" i="117"/>
  <c r="H18" i="117"/>
  <c r="H19" i="117"/>
  <c r="H20" i="117"/>
  <c r="H21" i="117"/>
  <c r="H22" i="117"/>
  <c r="H23" i="117"/>
  <c r="H24" i="117"/>
  <c r="H25" i="117"/>
  <c r="H26" i="117"/>
  <c r="H27" i="117"/>
  <c r="H28" i="117"/>
  <c r="H29" i="117"/>
  <c r="H30" i="117"/>
  <c r="H31" i="117"/>
  <c r="H32" i="117"/>
  <c r="H33" i="117"/>
  <c r="H34" i="117"/>
  <c r="H35" i="117"/>
  <c r="H36" i="117"/>
  <c r="H37" i="117"/>
  <c r="H38" i="117"/>
  <c r="H39" i="117"/>
  <c r="H40" i="117"/>
  <c r="H41" i="117"/>
  <c r="H42" i="117"/>
  <c r="H43" i="117"/>
  <c r="H44" i="117"/>
  <c r="H45" i="117"/>
  <c r="H47" i="117"/>
  <c r="H48" i="117"/>
  <c r="H49" i="117"/>
  <c r="H50" i="117"/>
  <c r="H51" i="117"/>
  <c r="H52" i="117"/>
  <c r="H53" i="117"/>
  <c r="H54" i="117"/>
  <c r="H55" i="117"/>
  <c r="H56" i="117"/>
  <c r="H57" i="117"/>
  <c r="H58" i="117"/>
  <c r="H59" i="117"/>
  <c r="H60" i="117"/>
  <c r="H61" i="117"/>
  <c r="H62" i="117"/>
  <c r="H12" i="117"/>
  <c r="F13" i="117"/>
  <c r="F14" i="117"/>
  <c r="F15" i="117"/>
  <c r="F16" i="117"/>
  <c r="F17" i="117"/>
  <c r="F18" i="117"/>
  <c r="F19" i="117"/>
  <c r="F20" i="117"/>
  <c r="F21" i="117"/>
  <c r="F22" i="117"/>
  <c r="F23" i="117"/>
  <c r="F24" i="117"/>
  <c r="F25" i="117"/>
  <c r="F26" i="117"/>
  <c r="F27" i="117"/>
  <c r="F28" i="117"/>
  <c r="F29" i="117"/>
  <c r="F30" i="117"/>
  <c r="F31" i="117"/>
  <c r="F32" i="117"/>
  <c r="F33" i="117"/>
  <c r="F34" i="117"/>
  <c r="F35" i="117"/>
  <c r="F36" i="117"/>
  <c r="F37" i="117"/>
  <c r="F38" i="117"/>
  <c r="F39" i="117"/>
  <c r="F40" i="117"/>
  <c r="F41" i="117"/>
  <c r="F42" i="117"/>
  <c r="F43" i="117"/>
  <c r="F44" i="117"/>
  <c r="F45" i="117"/>
  <c r="F46" i="117"/>
  <c r="F47" i="117"/>
  <c r="F48" i="117"/>
  <c r="F49" i="117"/>
  <c r="F50" i="117"/>
  <c r="F51" i="117"/>
  <c r="F52" i="117"/>
  <c r="F53" i="117"/>
  <c r="F54" i="117"/>
  <c r="F55" i="117"/>
  <c r="F56" i="117"/>
  <c r="F57" i="117"/>
  <c r="F58" i="117"/>
  <c r="F59" i="117"/>
  <c r="F60" i="117"/>
  <c r="F61" i="117"/>
  <c r="F62" i="117"/>
  <c r="F74" i="26"/>
  <c r="F12" i="117"/>
  <c r="D13" i="117"/>
  <c r="D14" i="117"/>
  <c r="D15" i="117"/>
  <c r="D16" i="117"/>
  <c r="D17" i="117"/>
  <c r="D18" i="117"/>
  <c r="D19" i="117"/>
  <c r="D20" i="117"/>
  <c r="D21" i="117"/>
  <c r="D22" i="117"/>
  <c r="D23" i="117"/>
  <c r="D24" i="117"/>
  <c r="D25" i="117"/>
  <c r="D26" i="117"/>
  <c r="D27" i="117"/>
  <c r="D28" i="117"/>
  <c r="D29" i="117"/>
  <c r="D30" i="117"/>
  <c r="D31" i="117"/>
  <c r="D32" i="117"/>
  <c r="D33" i="117"/>
  <c r="D34" i="117"/>
  <c r="D35" i="117"/>
  <c r="D36" i="117"/>
  <c r="D37" i="117"/>
  <c r="D38" i="117"/>
  <c r="D39" i="117"/>
  <c r="D40" i="117"/>
  <c r="D41" i="117"/>
  <c r="D42" i="117"/>
  <c r="D43" i="117"/>
  <c r="D44" i="117"/>
  <c r="D45" i="117"/>
  <c r="D46" i="117"/>
  <c r="D47" i="117"/>
  <c r="D48" i="117"/>
  <c r="D49" i="117"/>
  <c r="D50" i="117"/>
  <c r="D51" i="117"/>
  <c r="D52" i="117"/>
  <c r="D53" i="117"/>
  <c r="D54" i="117"/>
  <c r="D55" i="117"/>
  <c r="D56" i="117"/>
  <c r="D57" i="117"/>
  <c r="D58" i="117"/>
  <c r="D59" i="117"/>
  <c r="D60" i="117"/>
  <c r="D61" i="117"/>
  <c r="D62" i="117"/>
  <c r="D12" i="117"/>
  <c r="D63" i="117" s="1"/>
  <c r="G75" i="117" l="1"/>
  <c r="G74" i="26"/>
  <c r="G77" i="26" s="1"/>
  <c r="J63" i="117"/>
  <c r="J74" i="26" s="1"/>
  <c r="H63" i="117"/>
  <c r="H74" i="26" s="1"/>
  <c r="D63" i="26" l="1"/>
  <c r="H13" i="4" l="1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12" i="4"/>
  <c r="H13" i="111"/>
  <c r="H14" i="111"/>
  <c r="H15" i="111"/>
  <c r="H16" i="111"/>
  <c r="H17" i="111"/>
  <c r="H18" i="111"/>
  <c r="H19" i="111"/>
  <c r="H20" i="111"/>
  <c r="H21" i="111"/>
  <c r="H22" i="111"/>
  <c r="H23" i="111"/>
  <c r="H24" i="111"/>
  <c r="H25" i="111"/>
  <c r="H26" i="111"/>
  <c r="H27" i="111"/>
  <c r="H28" i="111"/>
  <c r="H29" i="111"/>
  <c r="H30" i="111"/>
  <c r="H31" i="111"/>
  <c r="H32" i="111"/>
  <c r="H33" i="111"/>
  <c r="H34" i="111"/>
  <c r="H35" i="111"/>
  <c r="H36" i="111"/>
  <c r="H37" i="111"/>
  <c r="H38" i="111"/>
  <c r="H39" i="111"/>
  <c r="H40" i="111"/>
  <c r="H41" i="111"/>
  <c r="H42" i="111"/>
  <c r="H43" i="111"/>
  <c r="H44" i="111"/>
  <c r="H45" i="111"/>
  <c r="H46" i="111"/>
  <c r="H47" i="111"/>
  <c r="H48" i="111"/>
  <c r="H49" i="111"/>
  <c r="H50" i="111"/>
  <c r="H51" i="111"/>
  <c r="H52" i="111"/>
  <c r="H53" i="111"/>
  <c r="H54" i="111"/>
  <c r="H55" i="111"/>
  <c r="H56" i="111"/>
  <c r="H57" i="111"/>
  <c r="H58" i="111"/>
  <c r="H59" i="111"/>
  <c r="H60" i="111"/>
  <c r="H61" i="111"/>
  <c r="H62" i="111"/>
  <c r="H12" i="111"/>
  <c r="P12" i="47"/>
  <c r="P13" i="47"/>
  <c r="P14" i="47"/>
  <c r="P15" i="47"/>
  <c r="P16" i="47"/>
  <c r="P17" i="47"/>
  <c r="P18" i="47"/>
  <c r="P19" i="47"/>
  <c r="P20" i="47"/>
  <c r="P21" i="47"/>
  <c r="P22" i="47"/>
  <c r="P23" i="47"/>
  <c r="P24" i="47"/>
  <c r="P25" i="47"/>
  <c r="P26" i="47"/>
  <c r="P27" i="47"/>
  <c r="P28" i="47"/>
  <c r="P29" i="47"/>
  <c r="P30" i="47"/>
  <c r="P31" i="47"/>
  <c r="P32" i="47"/>
  <c r="P33" i="47"/>
  <c r="P34" i="47"/>
  <c r="P35" i="47"/>
  <c r="P36" i="47"/>
  <c r="P37" i="47"/>
  <c r="P38" i="47"/>
  <c r="P39" i="47"/>
  <c r="P40" i="47"/>
  <c r="P41" i="47"/>
  <c r="P42" i="47"/>
  <c r="P43" i="47"/>
  <c r="P44" i="47"/>
  <c r="P45" i="47"/>
  <c r="P46" i="47"/>
  <c r="P47" i="47"/>
  <c r="P48" i="47"/>
  <c r="P49" i="47"/>
  <c r="P50" i="47"/>
  <c r="P51" i="47"/>
  <c r="P52" i="47"/>
  <c r="P53" i="47"/>
  <c r="P54" i="47"/>
  <c r="P55" i="47"/>
  <c r="P56" i="47"/>
  <c r="P57" i="47"/>
  <c r="P58" i="47"/>
  <c r="P59" i="47"/>
  <c r="P60" i="47"/>
  <c r="P61" i="47"/>
  <c r="P11" i="47"/>
  <c r="N12" i="47"/>
  <c r="N13" i="47"/>
  <c r="N14" i="47"/>
  <c r="N15" i="47"/>
  <c r="N16" i="47"/>
  <c r="N17" i="47"/>
  <c r="N18" i="47"/>
  <c r="N19" i="47"/>
  <c r="N20" i="47"/>
  <c r="N21" i="47"/>
  <c r="N22" i="47"/>
  <c r="N23" i="47"/>
  <c r="N24" i="47"/>
  <c r="N25" i="47"/>
  <c r="N26" i="47"/>
  <c r="N27" i="47"/>
  <c r="N28" i="47"/>
  <c r="N29" i="47"/>
  <c r="N30" i="47"/>
  <c r="N31" i="47"/>
  <c r="N32" i="47"/>
  <c r="N33" i="47"/>
  <c r="N34" i="47"/>
  <c r="N35" i="47"/>
  <c r="N36" i="47"/>
  <c r="N37" i="47"/>
  <c r="N38" i="47"/>
  <c r="N39" i="47"/>
  <c r="N40" i="47"/>
  <c r="N41" i="47"/>
  <c r="N42" i="47"/>
  <c r="N43" i="47"/>
  <c r="N44" i="47"/>
  <c r="N45" i="47"/>
  <c r="N46" i="47"/>
  <c r="N47" i="47"/>
  <c r="N48" i="47"/>
  <c r="N49" i="47"/>
  <c r="N50" i="47"/>
  <c r="N51" i="47"/>
  <c r="N52" i="47"/>
  <c r="N53" i="47"/>
  <c r="N54" i="47"/>
  <c r="N55" i="47"/>
  <c r="N56" i="47"/>
  <c r="N57" i="47"/>
  <c r="N58" i="47"/>
  <c r="N59" i="47"/>
  <c r="N60" i="47"/>
  <c r="N61" i="47"/>
  <c r="N11" i="47"/>
  <c r="M12" i="47"/>
  <c r="Q12" i="47" s="1"/>
  <c r="M13" i="47"/>
  <c r="Q13" i="47" s="1"/>
  <c r="M14" i="47"/>
  <c r="Q14" i="47" s="1"/>
  <c r="M15" i="47"/>
  <c r="Q15" i="47" s="1"/>
  <c r="M16" i="47"/>
  <c r="Q16" i="47" s="1"/>
  <c r="M17" i="47"/>
  <c r="Q17" i="47" s="1"/>
  <c r="M18" i="47"/>
  <c r="Q18" i="47" s="1"/>
  <c r="M19" i="47"/>
  <c r="Q19" i="47" s="1"/>
  <c r="M20" i="47"/>
  <c r="Q20" i="47" s="1"/>
  <c r="M21" i="47"/>
  <c r="Q21" i="47" s="1"/>
  <c r="M22" i="47"/>
  <c r="Q22" i="47" s="1"/>
  <c r="M23" i="47"/>
  <c r="Q23" i="47" s="1"/>
  <c r="M24" i="47"/>
  <c r="Q24" i="47" s="1"/>
  <c r="M25" i="47"/>
  <c r="Q25" i="47" s="1"/>
  <c r="M26" i="47"/>
  <c r="Q26" i="47" s="1"/>
  <c r="M27" i="47"/>
  <c r="Q27" i="47" s="1"/>
  <c r="M28" i="47"/>
  <c r="Q28" i="47" s="1"/>
  <c r="M29" i="47"/>
  <c r="Q29" i="47" s="1"/>
  <c r="M30" i="47"/>
  <c r="Q30" i="47" s="1"/>
  <c r="M31" i="47"/>
  <c r="Q31" i="47" s="1"/>
  <c r="M32" i="47"/>
  <c r="Q32" i="47" s="1"/>
  <c r="M33" i="47"/>
  <c r="Q33" i="47" s="1"/>
  <c r="M34" i="47"/>
  <c r="Q34" i="47" s="1"/>
  <c r="M35" i="47"/>
  <c r="Q35" i="47" s="1"/>
  <c r="M36" i="47"/>
  <c r="Q36" i="47" s="1"/>
  <c r="M37" i="47"/>
  <c r="Q37" i="47" s="1"/>
  <c r="M38" i="47"/>
  <c r="Q38" i="47" s="1"/>
  <c r="M39" i="47"/>
  <c r="Q39" i="47" s="1"/>
  <c r="M40" i="47"/>
  <c r="Q40" i="47" s="1"/>
  <c r="M41" i="47"/>
  <c r="Q41" i="47" s="1"/>
  <c r="M42" i="47"/>
  <c r="Q42" i="47" s="1"/>
  <c r="M43" i="47"/>
  <c r="Q43" i="47" s="1"/>
  <c r="M44" i="47"/>
  <c r="Q44" i="47" s="1"/>
  <c r="M45" i="47"/>
  <c r="Q45" i="47" s="1"/>
  <c r="M46" i="47"/>
  <c r="Q46" i="47" s="1"/>
  <c r="M47" i="47"/>
  <c r="Q47" i="47" s="1"/>
  <c r="M48" i="47"/>
  <c r="Q48" i="47" s="1"/>
  <c r="M49" i="47"/>
  <c r="Q49" i="47" s="1"/>
  <c r="M50" i="47"/>
  <c r="Q50" i="47" s="1"/>
  <c r="M51" i="47"/>
  <c r="Q51" i="47" s="1"/>
  <c r="M52" i="47"/>
  <c r="Q52" i="47" s="1"/>
  <c r="M53" i="47"/>
  <c r="Q53" i="47" s="1"/>
  <c r="M54" i="47"/>
  <c r="Q54" i="47" s="1"/>
  <c r="M55" i="47"/>
  <c r="Q55" i="47" s="1"/>
  <c r="M56" i="47"/>
  <c r="Q56" i="47" s="1"/>
  <c r="M57" i="47"/>
  <c r="Q57" i="47" s="1"/>
  <c r="M58" i="47"/>
  <c r="Q58" i="47" s="1"/>
  <c r="M59" i="47"/>
  <c r="Q59" i="47" s="1"/>
  <c r="M60" i="47"/>
  <c r="Q60" i="47" s="1"/>
  <c r="M61" i="47"/>
  <c r="Q61" i="47" s="1"/>
  <c r="M11" i="47"/>
  <c r="Q11" i="47" s="1"/>
  <c r="L12" i="47"/>
  <c r="L13" i="47"/>
  <c r="L14" i="47"/>
  <c r="L15" i="47"/>
  <c r="L16" i="47"/>
  <c r="L17" i="47"/>
  <c r="L18" i="47"/>
  <c r="L19" i="47"/>
  <c r="L20" i="47"/>
  <c r="L21" i="47"/>
  <c r="L22" i="47"/>
  <c r="L23" i="47"/>
  <c r="L24" i="47"/>
  <c r="L25" i="47"/>
  <c r="L26" i="47"/>
  <c r="L27" i="47"/>
  <c r="L28" i="47"/>
  <c r="L29" i="47"/>
  <c r="L30" i="47"/>
  <c r="L31" i="47"/>
  <c r="L32" i="47"/>
  <c r="L33" i="47"/>
  <c r="L34" i="47"/>
  <c r="L35" i="47"/>
  <c r="L36" i="47"/>
  <c r="L37" i="47"/>
  <c r="L38" i="47"/>
  <c r="L39" i="47"/>
  <c r="L40" i="47"/>
  <c r="L41" i="47"/>
  <c r="L42" i="47"/>
  <c r="L43" i="47"/>
  <c r="L44" i="47"/>
  <c r="L45" i="47"/>
  <c r="L46" i="47"/>
  <c r="L47" i="47"/>
  <c r="L48" i="47"/>
  <c r="L49" i="47"/>
  <c r="L50" i="47"/>
  <c r="L51" i="47"/>
  <c r="L52" i="47"/>
  <c r="L53" i="47"/>
  <c r="L54" i="47"/>
  <c r="L55" i="47"/>
  <c r="L56" i="47"/>
  <c r="L57" i="47"/>
  <c r="L58" i="47"/>
  <c r="L59" i="47"/>
  <c r="L60" i="47"/>
  <c r="L61" i="47"/>
  <c r="L11" i="47"/>
  <c r="G12" i="47"/>
  <c r="G13" i="47"/>
  <c r="G14" i="47"/>
  <c r="G15" i="47"/>
  <c r="G16" i="47"/>
  <c r="G17" i="47"/>
  <c r="G18" i="47"/>
  <c r="G19" i="47"/>
  <c r="G20" i="47"/>
  <c r="G21" i="47"/>
  <c r="G22" i="47"/>
  <c r="G23" i="47"/>
  <c r="G24" i="47"/>
  <c r="G25" i="47"/>
  <c r="G26" i="47"/>
  <c r="G27" i="47"/>
  <c r="G28" i="47"/>
  <c r="G29" i="47"/>
  <c r="G30" i="47"/>
  <c r="G31" i="47"/>
  <c r="G32" i="47"/>
  <c r="G33" i="47"/>
  <c r="G34" i="47"/>
  <c r="G35" i="47"/>
  <c r="G36" i="47"/>
  <c r="G37" i="47"/>
  <c r="G38" i="47"/>
  <c r="G39" i="47"/>
  <c r="G40" i="47"/>
  <c r="G41" i="47"/>
  <c r="G42" i="47"/>
  <c r="G43" i="47"/>
  <c r="G44" i="47"/>
  <c r="G45" i="47"/>
  <c r="G46" i="47"/>
  <c r="G47" i="47"/>
  <c r="G48" i="47"/>
  <c r="G49" i="47"/>
  <c r="G50" i="47"/>
  <c r="G51" i="47"/>
  <c r="G52" i="47"/>
  <c r="G53" i="47"/>
  <c r="G54" i="47"/>
  <c r="G55" i="47"/>
  <c r="G56" i="47"/>
  <c r="G57" i="47"/>
  <c r="G58" i="47"/>
  <c r="G59" i="47"/>
  <c r="G60" i="47"/>
  <c r="G61" i="47"/>
  <c r="G11" i="47"/>
  <c r="O47" i="60"/>
  <c r="O45" i="60"/>
  <c r="O39" i="60"/>
  <c r="O33" i="60"/>
  <c r="O29" i="60"/>
  <c r="O23" i="60"/>
  <c r="O15" i="60"/>
  <c r="P12" i="60"/>
  <c r="P13" i="60"/>
  <c r="P14" i="60"/>
  <c r="P15" i="60"/>
  <c r="P16" i="60"/>
  <c r="P17" i="60"/>
  <c r="P18" i="60"/>
  <c r="P19" i="60"/>
  <c r="P20" i="60"/>
  <c r="P21" i="60"/>
  <c r="P22" i="60"/>
  <c r="P23" i="60"/>
  <c r="P24" i="60"/>
  <c r="P25" i="60"/>
  <c r="P26" i="60"/>
  <c r="P27" i="60"/>
  <c r="P28" i="60"/>
  <c r="P29" i="60"/>
  <c r="P30" i="60"/>
  <c r="P31" i="60"/>
  <c r="P32" i="60"/>
  <c r="P33" i="60"/>
  <c r="P34" i="60"/>
  <c r="P35" i="60"/>
  <c r="P36" i="60"/>
  <c r="P37" i="60"/>
  <c r="P38" i="60"/>
  <c r="P39" i="60"/>
  <c r="P40" i="60"/>
  <c r="P41" i="60"/>
  <c r="P42" i="60"/>
  <c r="P43" i="60"/>
  <c r="P44" i="60"/>
  <c r="P45" i="60"/>
  <c r="P46" i="60"/>
  <c r="P47" i="60"/>
  <c r="P48" i="60"/>
  <c r="P49" i="60"/>
  <c r="P50" i="60"/>
  <c r="P51" i="60"/>
  <c r="P52" i="60"/>
  <c r="P53" i="60"/>
  <c r="P54" i="60"/>
  <c r="P55" i="60"/>
  <c r="P56" i="60"/>
  <c r="P57" i="60"/>
  <c r="P58" i="60"/>
  <c r="P59" i="60"/>
  <c r="P60" i="60"/>
  <c r="P61" i="60"/>
  <c r="P11" i="60"/>
  <c r="N12" i="60"/>
  <c r="N13" i="60"/>
  <c r="N14" i="60"/>
  <c r="N15" i="60"/>
  <c r="N16" i="60"/>
  <c r="N17" i="60"/>
  <c r="N18" i="60"/>
  <c r="N19" i="60"/>
  <c r="N20" i="60"/>
  <c r="N21" i="60"/>
  <c r="N22" i="60"/>
  <c r="N23" i="60"/>
  <c r="N24" i="60"/>
  <c r="N25" i="60"/>
  <c r="N26" i="60"/>
  <c r="N27" i="60"/>
  <c r="N28" i="60"/>
  <c r="N29" i="60"/>
  <c r="N30" i="60"/>
  <c r="N31" i="60"/>
  <c r="N32" i="60"/>
  <c r="N33" i="60"/>
  <c r="N34" i="60"/>
  <c r="N35" i="60"/>
  <c r="N36" i="60"/>
  <c r="N37" i="60"/>
  <c r="N38" i="60"/>
  <c r="N39" i="60"/>
  <c r="N40" i="60"/>
  <c r="N41" i="60"/>
  <c r="N42" i="60"/>
  <c r="N43" i="60"/>
  <c r="N44" i="60"/>
  <c r="N45" i="60"/>
  <c r="N46" i="60"/>
  <c r="N47" i="60"/>
  <c r="N48" i="60"/>
  <c r="N49" i="60"/>
  <c r="N50" i="60"/>
  <c r="N51" i="60"/>
  <c r="N52" i="60"/>
  <c r="N53" i="60"/>
  <c r="N54" i="60"/>
  <c r="N55" i="60"/>
  <c r="N56" i="60"/>
  <c r="N57" i="60"/>
  <c r="N58" i="60"/>
  <c r="N59" i="60"/>
  <c r="N60" i="60"/>
  <c r="N61" i="60"/>
  <c r="N11" i="60"/>
  <c r="M12" i="60"/>
  <c r="Q12" i="60" s="1"/>
  <c r="M13" i="60"/>
  <c r="Q13" i="60" s="1"/>
  <c r="M14" i="60"/>
  <c r="Q14" i="60" s="1"/>
  <c r="M15" i="60"/>
  <c r="M16" i="60"/>
  <c r="Q16" i="60" s="1"/>
  <c r="M17" i="60"/>
  <c r="Q17" i="60" s="1"/>
  <c r="M18" i="60"/>
  <c r="Q18" i="60" s="1"/>
  <c r="M19" i="60"/>
  <c r="Q19" i="60" s="1"/>
  <c r="M20" i="60"/>
  <c r="Q20" i="60" s="1"/>
  <c r="M21" i="60"/>
  <c r="Q21" i="60" s="1"/>
  <c r="M22" i="60"/>
  <c r="Q22" i="60" s="1"/>
  <c r="M23" i="60"/>
  <c r="M24" i="60"/>
  <c r="Q24" i="60" s="1"/>
  <c r="M25" i="60"/>
  <c r="Q25" i="60" s="1"/>
  <c r="M26" i="60"/>
  <c r="Q26" i="60" s="1"/>
  <c r="M27" i="60"/>
  <c r="Q27" i="60" s="1"/>
  <c r="M28" i="60"/>
  <c r="Q28" i="60" s="1"/>
  <c r="M29" i="60"/>
  <c r="M30" i="60"/>
  <c r="Q30" i="60" s="1"/>
  <c r="M31" i="60"/>
  <c r="Q31" i="60" s="1"/>
  <c r="M32" i="60"/>
  <c r="Q32" i="60" s="1"/>
  <c r="M33" i="60"/>
  <c r="M34" i="60"/>
  <c r="Q34" i="60" s="1"/>
  <c r="M35" i="60"/>
  <c r="Q35" i="60" s="1"/>
  <c r="M36" i="60"/>
  <c r="Q36" i="60" s="1"/>
  <c r="M37" i="60"/>
  <c r="Q37" i="60" s="1"/>
  <c r="M38" i="60"/>
  <c r="Q38" i="60" s="1"/>
  <c r="M39" i="60"/>
  <c r="M40" i="60"/>
  <c r="Q40" i="60" s="1"/>
  <c r="M41" i="60"/>
  <c r="Q41" i="60" s="1"/>
  <c r="M42" i="60"/>
  <c r="Q42" i="60" s="1"/>
  <c r="M43" i="60"/>
  <c r="Q43" i="60" s="1"/>
  <c r="M44" i="60"/>
  <c r="Q44" i="60" s="1"/>
  <c r="M45" i="60"/>
  <c r="M46" i="60"/>
  <c r="Q46" i="60" s="1"/>
  <c r="M47" i="60"/>
  <c r="M48" i="60"/>
  <c r="Q48" i="60" s="1"/>
  <c r="M49" i="60"/>
  <c r="Q49" i="60" s="1"/>
  <c r="M50" i="60"/>
  <c r="Q50" i="60" s="1"/>
  <c r="M51" i="60"/>
  <c r="Q51" i="60" s="1"/>
  <c r="M52" i="60"/>
  <c r="Q52" i="60" s="1"/>
  <c r="M53" i="60"/>
  <c r="Q53" i="60" s="1"/>
  <c r="M54" i="60"/>
  <c r="Q54" i="60" s="1"/>
  <c r="M55" i="60"/>
  <c r="Q55" i="60" s="1"/>
  <c r="M56" i="60"/>
  <c r="Q56" i="60" s="1"/>
  <c r="M57" i="60"/>
  <c r="Q57" i="60" s="1"/>
  <c r="M58" i="60"/>
  <c r="Q58" i="60" s="1"/>
  <c r="M59" i="60"/>
  <c r="Q59" i="60" s="1"/>
  <c r="M60" i="60"/>
  <c r="Q60" i="60" s="1"/>
  <c r="M61" i="60"/>
  <c r="Q61" i="60" s="1"/>
  <c r="M11" i="60"/>
  <c r="Q11" i="60" s="1"/>
  <c r="L12" i="60"/>
  <c r="L13" i="60"/>
  <c r="L14" i="60"/>
  <c r="L15" i="60"/>
  <c r="L16" i="60"/>
  <c r="L17" i="60"/>
  <c r="L18" i="60"/>
  <c r="L19" i="60"/>
  <c r="L20" i="60"/>
  <c r="L21" i="60"/>
  <c r="L22" i="60"/>
  <c r="L23" i="60"/>
  <c r="L24" i="60"/>
  <c r="L25" i="60"/>
  <c r="L26" i="60"/>
  <c r="L27" i="60"/>
  <c r="L28" i="60"/>
  <c r="L29" i="60"/>
  <c r="L30" i="60"/>
  <c r="L31" i="60"/>
  <c r="L32" i="60"/>
  <c r="L33" i="60"/>
  <c r="L34" i="60"/>
  <c r="L35" i="60"/>
  <c r="L36" i="60"/>
  <c r="L37" i="60"/>
  <c r="L38" i="60"/>
  <c r="L39" i="60"/>
  <c r="L40" i="60"/>
  <c r="L41" i="60"/>
  <c r="L42" i="60"/>
  <c r="L43" i="60"/>
  <c r="L44" i="60"/>
  <c r="L45" i="60"/>
  <c r="L46" i="60"/>
  <c r="L47" i="60"/>
  <c r="L48" i="60"/>
  <c r="L49" i="60"/>
  <c r="L50" i="60"/>
  <c r="L51" i="60"/>
  <c r="L52" i="60"/>
  <c r="L53" i="60"/>
  <c r="L54" i="60"/>
  <c r="L55" i="60"/>
  <c r="L56" i="60"/>
  <c r="L57" i="60"/>
  <c r="L58" i="60"/>
  <c r="L59" i="60"/>
  <c r="L60" i="60"/>
  <c r="L61" i="60"/>
  <c r="L11" i="60"/>
  <c r="G12" i="60"/>
  <c r="G13" i="60"/>
  <c r="G14" i="60"/>
  <c r="G15" i="60"/>
  <c r="G16" i="60"/>
  <c r="G17" i="60"/>
  <c r="G18" i="60"/>
  <c r="G19" i="60"/>
  <c r="G20" i="60"/>
  <c r="G21" i="60"/>
  <c r="G22" i="60"/>
  <c r="G23" i="60"/>
  <c r="G24" i="60"/>
  <c r="G25" i="60"/>
  <c r="G26" i="60"/>
  <c r="G27" i="60"/>
  <c r="G28" i="60"/>
  <c r="G29" i="60"/>
  <c r="G30" i="60"/>
  <c r="G31" i="60"/>
  <c r="G32" i="60"/>
  <c r="G33" i="60"/>
  <c r="G34" i="60"/>
  <c r="G35" i="60"/>
  <c r="G36" i="60"/>
  <c r="G37" i="60"/>
  <c r="G38" i="60"/>
  <c r="G39" i="60"/>
  <c r="G40" i="60"/>
  <c r="G41" i="60"/>
  <c r="G42" i="60"/>
  <c r="G43" i="60"/>
  <c r="G44" i="60"/>
  <c r="G45" i="60"/>
  <c r="G46" i="60"/>
  <c r="G47" i="60"/>
  <c r="G48" i="60"/>
  <c r="G49" i="60"/>
  <c r="G50" i="60"/>
  <c r="G51" i="60"/>
  <c r="G52" i="60"/>
  <c r="G53" i="60"/>
  <c r="G54" i="60"/>
  <c r="G55" i="60"/>
  <c r="G56" i="60"/>
  <c r="G57" i="60"/>
  <c r="G58" i="60"/>
  <c r="G59" i="60"/>
  <c r="G60" i="60"/>
  <c r="G61" i="60"/>
  <c r="G11" i="60"/>
  <c r="E62" i="60"/>
  <c r="O34" i="1"/>
  <c r="F13" i="111"/>
  <c r="F14" i="111"/>
  <c r="F15" i="111"/>
  <c r="F16" i="111"/>
  <c r="F17" i="111"/>
  <c r="F18" i="111"/>
  <c r="F19" i="111"/>
  <c r="F20" i="111"/>
  <c r="F21" i="111"/>
  <c r="F22" i="111"/>
  <c r="F23" i="111"/>
  <c r="F24" i="111"/>
  <c r="F25" i="111"/>
  <c r="F26" i="111"/>
  <c r="F27" i="111"/>
  <c r="F28" i="111"/>
  <c r="F29" i="111"/>
  <c r="F30" i="111"/>
  <c r="F31" i="111"/>
  <c r="F32" i="111"/>
  <c r="F33" i="111"/>
  <c r="F34" i="111"/>
  <c r="F35" i="111"/>
  <c r="F36" i="111"/>
  <c r="F37" i="111"/>
  <c r="F38" i="111"/>
  <c r="F39" i="111"/>
  <c r="F40" i="111"/>
  <c r="F41" i="111"/>
  <c r="F42" i="111"/>
  <c r="F43" i="111"/>
  <c r="F44" i="111"/>
  <c r="F45" i="111"/>
  <c r="F46" i="111"/>
  <c r="F47" i="111"/>
  <c r="F48" i="111"/>
  <c r="F49" i="111"/>
  <c r="F50" i="111"/>
  <c r="F51" i="111"/>
  <c r="F52" i="111"/>
  <c r="F53" i="111"/>
  <c r="F54" i="111"/>
  <c r="F55" i="111"/>
  <c r="F56" i="111"/>
  <c r="F57" i="111"/>
  <c r="F58" i="111"/>
  <c r="F59" i="111"/>
  <c r="F60" i="111"/>
  <c r="F61" i="111"/>
  <c r="F62" i="111"/>
  <c r="F63" i="111"/>
  <c r="F12" i="111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12" i="4"/>
  <c r="S59" i="47" l="1"/>
  <c r="S55" i="47"/>
  <c r="S51" i="47"/>
  <c r="S43" i="47"/>
  <c r="S35" i="47"/>
  <c r="S31" i="47"/>
  <c r="S27" i="47"/>
  <c r="S19" i="47"/>
  <c r="S11" i="47"/>
  <c r="S58" i="47"/>
  <c r="S54" i="47"/>
  <c r="S50" i="47"/>
  <c r="S46" i="47"/>
  <c r="S42" i="47"/>
  <c r="S38" i="47"/>
  <c r="S34" i="47"/>
  <c r="S30" i="47"/>
  <c r="S26" i="47"/>
  <c r="S22" i="47"/>
  <c r="S18" i="47"/>
  <c r="S14" i="47"/>
  <c r="S61" i="47"/>
  <c r="S57" i="47"/>
  <c r="S53" i="47"/>
  <c r="S49" i="47"/>
  <c r="S41" i="47"/>
  <c r="S37" i="47"/>
  <c r="S25" i="47"/>
  <c r="S21" i="47"/>
  <c r="S17" i="47"/>
  <c r="S13" i="47"/>
  <c r="S60" i="47"/>
  <c r="S56" i="47"/>
  <c r="S52" i="47"/>
  <c r="S48" i="47"/>
  <c r="S44" i="47"/>
  <c r="S40" i="47"/>
  <c r="S36" i="47"/>
  <c r="S32" i="47"/>
  <c r="S28" i="47"/>
  <c r="S24" i="47"/>
  <c r="S20" i="47"/>
  <c r="S16" i="47"/>
  <c r="S12" i="47"/>
  <c r="K59" i="111"/>
  <c r="K51" i="111"/>
  <c r="K62" i="111"/>
  <c r="K58" i="111"/>
  <c r="K54" i="111"/>
  <c r="K50" i="111"/>
  <c r="K46" i="111"/>
  <c r="K42" i="111"/>
  <c r="K38" i="111"/>
  <c r="K34" i="111"/>
  <c r="K30" i="111"/>
  <c r="K26" i="111"/>
  <c r="K22" i="111"/>
  <c r="K18" i="111"/>
  <c r="K14" i="111"/>
  <c r="Q29" i="60"/>
  <c r="S29" i="47" s="1"/>
  <c r="Q47" i="60"/>
  <c r="S47" i="47" s="1"/>
  <c r="K61" i="111"/>
  <c r="K57" i="111"/>
  <c r="K53" i="111"/>
  <c r="K49" i="111"/>
  <c r="K45" i="111"/>
  <c r="K41" i="111"/>
  <c r="K37" i="111"/>
  <c r="K33" i="111"/>
  <c r="K29" i="111"/>
  <c r="K25" i="111"/>
  <c r="K21" i="111"/>
  <c r="K17" i="111"/>
  <c r="K13" i="111"/>
  <c r="Q33" i="60"/>
  <c r="S33" i="47" s="1"/>
  <c r="K12" i="111"/>
  <c r="K60" i="111"/>
  <c r="K56" i="111"/>
  <c r="K52" i="111"/>
  <c r="K48" i="111"/>
  <c r="K44" i="111"/>
  <c r="K40" i="111"/>
  <c r="K36" i="111"/>
  <c r="K32" i="111"/>
  <c r="K28" i="111"/>
  <c r="K24" i="111"/>
  <c r="K20" i="111"/>
  <c r="K16" i="111"/>
  <c r="Q15" i="60"/>
  <c r="S15" i="47" s="1"/>
  <c r="Q39" i="60"/>
  <c r="S39" i="47" s="1"/>
  <c r="K55" i="111"/>
  <c r="K47" i="111"/>
  <c r="K43" i="111"/>
  <c r="K39" i="111"/>
  <c r="K35" i="111"/>
  <c r="K31" i="111"/>
  <c r="K27" i="111"/>
  <c r="K23" i="111"/>
  <c r="K19" i="111"/>
  <c r="K15" i="111"/>
  <c r="Q23" i="60"/>
  <c r="S23" i="47" s="1"/>
  <c r="O62" i="60"/>
  <c r="Q45" i="60"/>
  <c r="S45" i="47" s="1"/>
  <c r="H62" i="60"/>
  <c r="M62" i="60" s="1"/>
  <c r="H13" i="113" l="1"/>
  <c r="H14" i="113"/>
  <c r="H15" i="113"/>
  <c r="H16" i="113"/>
  <c r="H17" i="113"/>
  <c r="H18" i="113"/>
  <c r="H19" i="113"/>
  <c r="H20" i="113"/>
  <c r="H21" i="113"/>
  <c r="H22" i="113"/>
  <c r="H23" i="113"/>
  <c r="H24" i="113"/>
  <c r="H25" i="113"/>
  <c r="H26" i="113"/>
  <c r="H27" i="113"/>
  <c r="H28" i="113"/>
  <c r="H29" i="113"/>
  <c r="H30" i="113"/>
  <c r="H31" i="113"/>
  <c r="H32" i="113"/>
  <c r="H33" i="113"/>
  <c r="H34" i="113"/>
  <c r="H35" i="113"/>
  <c r="H36" i="113"/>
  <c r="H37" i="113"/>
  <c r="H38" i="113"/>
  <c r="H39" i="113"/>
  <c r="H40" i="113"/>
  <c r="H41" i="113"/>
  <c r="H42" i="113"/>
  <c r="H43" i="113"/>
  <c r="H44" i="113"/>
  <c r="H45" i="113"/>
  <c r="H46" i="113"/>
  <c r="H47" i="113"/>
  <c r="H48" i="113"/>
  <c r="H49" i="113"/>
  <c r="H50" i="113"/>
  <c r="H51" i="113"/>
  <c r="H52" i="113"/>
  <c r="H53" i="113"/>
  <c r="H54" i="113"/>
  <c r="H55" i="113"/>
  <c r="H56" i="113"/>
  <c r="H57" i="113"/>
  <c r="H58" i="113"/>
  <c r="H59" i="113"/>
  <c r="H60" i="113"/>
  <c r="H61" i="113"/>
  <c r="H62" i="113"/>
  <c r="H12" i="113"/>
  <c r="D60" i="141" l="1"/>
  <c r="I63" i="112" l="1"/>
  <c r="I63" i="113"/>
  <c r="K13" i="4" l="1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M28" i="4"/>
  <c r="M32" i="4"/>
  <c r="M36" i="4"/>
  <c r="M40" i="4"/>
  <c r="M46" i="4"/>
  <c r="M50" i="4"/>
  <c r="M52" i="4"/>
  <c r="M53" i="4"/>
  <c r="M57" i="4"/>
  <c r="M58" i="4"/>
  <c r="L63" i="4"/>
  <c r="K63" i="4" s="1"/>
  <c r="U12" i="47" l="1"/>
  <c r="U13" i="47"/>
  <c r="U14" i="47"/>
  <c r="U15" i="47"/>
  <c r="U16" i="47"/>
  <c r="U17" i="47"/>
  <c r="U18" i="47"/>
  <c r="U19" i="47"/>
  <c r="U20" i="47"/>
  <c r="U21" i="47"/>
  <c r="U22" i="47"/>
  <c r="U23" i="47"/>
  <c r="U24" i="47"/>
  <c r="U25" i="47"/>
  <c r="U26" i="47"/>
  <c r="U27" i="47"/>
  <c r="U28" i="47"/>
  <c r="U29" i="47"/>
  <c r="U30" i="47"/>
  <c r="U31" i="47"/>
  <c r="U32" i="47"/>
  <c r="U33" i="47"/>
  <c r="U34" i="47"/>
  <c r="U35" i="47"/>
  <c r="U36" i="47"/>
  <c r="U37" i="47"/>
  <c r="U38" i="47"/>
  <c r="U39" i="47"/>
  <c r="U40" i="47"/>
  <c r="U41" i="47"/>
  <c r="U42" i="47"/>
  <c r="U43" i="47"/>
  <c r="U44" i="47"/>
  <c r="U45" i="47"/>
  <c r="U46" i="47"/>
  <c r="U47" i="47"/>
  <c r="U48" i="47"/>
  <c r="U49" i="47"/>
  <c r="U50" i="47"/>
  <c r="U51" i="47"/>
  <c r="U52" i="47"/>
  <c r="U53" i="47"/>
  <c r="U54" i="47"/>
  <c r="U55" i="47"/>
  <c r="U56" i="47"/>
  <c r="U57" i="47"/>
  <c r="U58" i="47"/>
  <c r="U59" i="47"/>
  <c r="U60" i="47"/>
  <c r="U61" i="47"/>
  <c r="U11" i="47"/>
  <c r="T12" i="60"/>
  <c r="T13" i="60"/>
  <c r="T14" i="60"/>
  <c r="T15" i="60"/>
  <c r="T16" i="60"/>
  <c r="T17" i="60"/>
  <c r="T18" i="60"/>
  <c r="T19" i="60"/>
  <c r="T20" i="60"/>
  <c r="T21" i="60"/>
  <c r="T22" i="60"/>
  <c r="T23" i="60"/>
  <c r="T24" i="60"/>
  <c r="T25" i="60"/>
  <c r="T26" i="60"/>
  <c r="T27" i="60"/>
  <c r="T28" i="60"/>
  <c r="T29" i="60"/>
  <c r="T30" i="60"/>
  <c r="T31" i="60"/>
  <c r="T32" i="60"/>
  <c r="T33" i="60"/>
  <c r="T34" i="60"/>
  <c r="T35" i="60"/>
  <c r="T36" i="60"/>
  <c r="T37" i="60"/>
  <c r="T38" i="60"/>
  <c r="T39" i="60"/>
  <c r="T40" i="60"/>
  <c r="T41" i="60"/>
  <c r="T42" i="60"/>
  <c r="T43" i="60"/>
  <c r="T44" i="60"/>
  <c r="T45" i="60"/>
  <c r="T46" i="60"/>
  <c r="T47" i="60"/>
  <c r="T48" i="60"/>
  <c r="T49" i="60"/>
  <c r="T50" i="60"/>
  <c r="T51" i="60"/>
  <c r="T52" i="60"/>
  <c r="T53" i="60"/>
  <c r="T54" i="60"/>
  <c r="T55" i="60"/>
  <c r="T56" i="60"/>
  <c r="T57" i="60"/>
  <c r="T58" i="60"/>
  <c r="T59" i="60"/>
  <c r="T60" i="60"/>
  <c r="T61" i="60"/>
  <c r="T11" i="60"/>
  <c r="G63" i="113" l="1"/>
  <c r="J63" i="113"/>
  <c r="H63" i="113" s="1"/>
  <c r="G63" i="112"/>
  <c r="H63" i="112"/>
  <c r="J63" i="112"/>
  <c r="D60" i="124"/>
  <c r="E60" i="124"/>
  <c r="F60" i="124"/>
  <c r="G60" i="124"/>
  <c r="H60" i="124"/>
  <c r="I60" i="124"/>
  <c r="J60" i="124"/>
  <c r="K60" i="124"/>
  <c r="L60" i="124"/>
  <c r="M60" i="124"/>
  <c r="N60" i="124"/>
  <c r="E60" i="135"/>
  <c r="F60" i="135"/>
  <c r="G60" i="135"/>
  <c r="H60" i="135"/>
  <c r="D60" i="135"/>
  <c r="D60" i="132"/>
  <c r="E60" i="132"/>
  <c r="F60" i="132"/>
  <c r="G60" i="132"/>
  <c r="H60" i="132"/>
  <c r="I60" i="132"/>
  <c r="J60" i="132"/>
  <c r="K60" i="132"/>
  <c r="L60" i="132"/>
  <c r="C60" i="132"/>
  <c r="D63" i="93"/>
  <c r="E63" i="93"/>
  <c r="F63" i="93"/>
  <c r="G63" i="93"/>
  <c r="H63" i="93"/>
  <c r="I63" i="93"/>
  <c r="J63" i="93"/>
  <c r="K63" i="93"/>
  <c r="L63" i="93"/>
  <c r="C63" i="93"/>
  <c r="D60" i="108"/>
  <c r="E60" i="108"/>
  <c r="F60" i="108"/>
  <c r="G60" i="108"/>
  <c r="H60" i="108"/>
  <c r="I60" i="108"/>
  <c r="J60" i="108"/>
  <c r="K60" i="108"/>
  <c r="L60" i="108"/>
  <c r="M60" i="108"/>
  <c r="N60" i="108"/>
  <c r="O60" i="108"/>
  <c r="C60" i="108"/>
  <c r="P62" i="72"/>
  <c r="Q62" i="72"/>
  <c r="R62" i="72"/>
  <c r="S62" i="72"/>
  <c r="U62" i="72"/>
  <c r="V62" i="72"/>
  <c r="W62" i="72"/>
  <c r="X62" i="72"/>
  <c r="Y62" i="72"/>
  <c r="Z62" i="72"/>
  <c r="AA62" i="72"/>
  <c r="AB62" i="72"/>
  <c r="AC62" i="72"/>
  <c r="AD62" i="72"/>
  <c r="AE62" i="72"/>
  <c r="I62" i="72"/>
  <c r="J62" i="72"/>
  <c r="K62" i="72"/>
  <c r="L62" i="72"/>
  <c r="M62" i="72"/>
  <c r="O62" i="72"/>
  <c r="D62" i="78"/>
  <c r="E62" i="78"/>
  <c r="G62" i="78"/>
  <c r="H62" i="78"/>
  <c r="I62" i="78"/>
  <c r="J62" i="78"/>
  <c r="K62" i="78"/>
  <c r="L62" i="78"/>
  <c r="M62" i="78"/>
  <c r="N62" i="78"/>
  <c r="O62" i="78"/>
  <c r="P62" i="78"/>
  <c r="Q62" i="78"/>
  <c r="R62" i="78"/>
  <c r="S62" i="78"/>
  <c r="C62" i="78"/>
  <c r="K62" i="62"/>
  <c r="O62" i="62" s="1"/>
  <c r="L62" i="62"/>
  <c r="P62" i="62" s="1"/>
  <c r="M62" i="62"/>
  <c r="Q62" i="62" s="1"/>
  <c r="N62" i="62"/>
  <c r="R62" i="62" s="1"/>
  <c r="G60" i="141" l="1"/>
  <c r="D62" i="47"/>
  <c r="F62" i="47"/>
  <c r="G62" i="47"/>
  <c r="H62" i="47"/>
  <c r="M62" i="47" s="1"/>
  <c r="I62" i="47"/>
  <c r="N62" i="47" s="1"/>
  <c r="J62" i="47"/>
  <c r="K62" i="47"/>
  <c r="P62" i="47" s="1"/>
  <c r="L62" i="47"/>
  <c r="U62" i="47" s="1"/>
  <c r="C62" i="47"/>
  <c r="D62" i="60"/>
  <c r="F62" i="60"/>
  <c r="I62" i="60"/>
  <c r="N62" i="60" s="1"/>
  <c r="J62" i="60"/>
  <c r="K62" i="60"/>
  <c r="P62" i="60" s="1"/>
  <c r="C62" i="60"/>
  <c r="G62" i="60" s="1"/>
  <c r="D62" i="58"/>
  <c r="E62" i="58"/>
  <c r="F62" i="58"/>
  <c r="G62" i="58"/>
  <c r="H62" i="58"/>
  <c r="I62" i="58"/>
  <c r="J62" i="58"/>
  <c r="K62" i="58"/>
  <c r="L62" i="58"/>
  <c r="M62" i="58"/>
  <c r="N62" i="58"/>
  <c r="C62" i="58"/>
  <c r="M30" i="4"/>
  <c r="P9" i="16"/>
  <c r="F38" i="78"/>
  <c r="F62" i="78" s="1"/>
  <c r="M39" i="4"/>
  <c r="L62" i="60" l="1"/>
  <c r="Q62" i="60"/>
  <c r="Q62" i="47"/>
  <c r="V38" i="78"/>
  <c r="T62" i="60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9" i="4"/>
  <c r="M31" i="4"/>
  <c r="M33" i="4"/>
  <c r="M34" i="4"/>
  <c r="M35" i="4"/>
  <c r="M37" i="4"/>
  <c r="M38" i="4"/>
  <c r="M41" i="4"/>
  <c r="M42" i="4"/>
  <c r="M43" i="4"/>
  <c r="M44" i="4"/>
  <c r="M45" i="4"/>
  <c r="M47" i="4"/>
  <c r="M48" i="4"/>
  <c r="M49" i="4"/>
  <c r="M51" i="4"/>
  <c r="M54" i="4"/>
  <c r="M55" i="4"/>
  <c r="M56" i="4"/>
  <c r="M59" i="4"/>
  <c r="M60" i="4"/>
  <c r="M61" i="4"/>
  <c r="M62" i="4"/>
  <c r="M63" i="4" l="1"/>
  <c r="D63" i="16" l="1"/>
  <c r="K63" i="16"/>
  <c r="C63" i="16"/>
  <c r="P13" i="16"/>
  <c r="N13" i="16" s="1"/>
  <c r="P14" i="16"/>
  <c r="N14" i="16" s="1"/>
  <c r="P15" i="16"/>
  <c r="N15" i="16" s="1"/>
  <c r="P16" i="16"/>
  <c r="N16" i="16" s="1"/>
  <c r="P17" i="16"/>
  <c r="N17" i="16" s="1"/>
  <c r="P18" i="16"/>
  <c r="N18" i="16" s="1"/>
  <c r="P19" i="16"/>
  <c r="N19" i="16" s="1"/>
  <c r="P20" i="16"/>
  <c r="N20" i="16" s="1"/>
  <c r="P21" i="16"/>
  <c r="N21" i="16" s="1"/>
  <c r="P22" i="16"/>
  <c r="N22" i="16" s="1"/>
  <c r="P23" i="16"/>
  <c r="N23" i="16" s="1"/>
  <c r="P24" i="16"/>
  <c r="N24" i="16" s="1"/>
  <c r="P25" i="16"/>
  <c r="N25" i="16" s="1"/>
  <c r="P26" i="16"/>
  <c r="N26" i="16" s="1"/>
  <c r="P27" i="16"/>
  <c r="N27" i="16" s="1"/>
  <c r="P28" i="16"/>
  <c r="N28" i="16" s="1"/>
  <c r="P29" i="16"/>
  <c r="N29" i="16" s="1"/>
  <c r="P30" i="16"/>
  <c r="N30" i="16" s="1"/>
  <c r="P31" i="16"/>
  <c r="N31" i="16" s="1"/>
  <c r="P32" i="16"/>
  <c r="N32" i="16" s="1"/>
  <c r="P33" i="16"/>
  <c r="N33" i="16" s="1"/>
  <c r="P34" i="16"/>
  <c r="N34" i="16" s="1"/>
  <c r="P35" i="16"/>
  <c r="N35" i="16" s="1"/>
  <c r="P36" i="16"/>
  <c r="N36" i="16" s="1"/>
  <c r="P37" i="16"/>
  <c r="N37" i="16" s="1"/>
  <c r="P38" i="16"/>
  <c r="N38" i="16" s="1"/>
  <c r="P39" i="16"/>
  <c r="N39" i="16" s="1"/>
  <c r="P40" i="16"/>
  <c r="N40" i="16" s="1"/>
  <c r="P41" i="16"/>
  <c r="N41" i="16" s="1"/>
  <c r="P42" i="16"/>
  <c r="N42" i="16" s="1"/>
  <c r="P43" i="16"/>
  <c r="N43" i="16" s="1"/>
  <c r="P44" i="16"/>
  <c r="N44" i="16" s="1"/>
  <c r="P45" i="16"/>
  <c r="N45" i="16" s="1"/>
  <c r="P46" i="16"/>
  <c r="N46" i="16" s="1"/>
  <c r="P47" i="16"/>
  <c r="N47" i="16" s="1"/>
  <c r="P48" i="16"/>
  <c r="N48" i="16" s="1"/>
  <c r="P49" i="16"/>
  <c r="N49" i="16" s="1"/>
  <c r="P50" i="16"/>
  <c r="N50" i="16" s="1"/>
  <c r="P51" i="16"/>
  <c r="N51" i="16" s="1"/>
  <c r="P52" i="16"/>
  <c r="N52" i="16" s="1"/>
  <c r="P53" i="16"/>
  <c r="N53" i="16" s="1"/>
  <c r="P54" i="16"/>
  <c r="N54" i="16" s="1"/>
  <c r="P55" i="16"/>
  <c r="P56" i="16"/>
  <c r="N56" i="16" s="1"/>
  <c r="P57" i="16"/>
  <c r="N57" i="16" s="1"/>
  <c r="P58" i="16"/>
  <c r="N58" i="16" s="1"/>
  <c r="P59" i="16"/>
  <c r="N59" i="16" s="1"/>
  <c r="P60" i="16"/>
  <c r="N60" i="16" s="1"/>
  <c r="P61" i="16"/>
  <c r="N61" i="16" s="1"/>
  <c r="P62" i="16"/>
  <c r="N62" i="16" s="1"/>
  <c r="O13" i="16"/>
  <c r="M13" i="16" s="1"/>
  <c r="O14" i="16"/>
  <c r="M14" i="16" s="1"/>
  <c r="O15" i="16"/>
  <c r="M15" i="16" s="1"/>
  <c r="O16" i="16"/>
  <c r="M16" i="16" s="1"/>
  <c r="O17" i="16"/>
  <c r="M17" i="16" s="1"/>
  <c r="O18" i="16"/>
  <c r="M18" i="16" s="1"/>
  <c r="O19" i="16"/>
  <c r="M19" i="16" s="1"/>
  <c r="O20" i="16"/>
  <c r="M20" i="16" s="1"/>
  <c r="O21" i="16"/>
  <c r="M21" i="16" s="1"/>
  <c r="O22" i="16"/>
  <c r="M22" i="16" s="1"/>
  <c r="O23" i="16"/>
  <c r="M23" i="16" s="1"/>
  <c r="O24" i="16"/>
  <c r="M24" i="16" s="1"/>
  <c r="O25" i="16"/>
  <c r="M25" i="16" s="1"/>
  <c r="O26" i="16"/>
  <c r="M26" i="16" s="1"/>
  <c r="O27" i="16"/>
  <c r="M27" i="16" s="1"/>
  <c r="O28" i="16"/>
  <c r="M28" i="16" s="1"/>
  <c r="O29" i="16"/>
  <c r="M29" i="16" s="1"/>
  <c r="O30" i="16"/>
  <c r="M30" i="16" s="1"/>
  <c r="O31" i="16"/>
  <c r="M31" i="16" s="1"/>
  <c r="O32" i="16"/>
  <c r="M32" i="16" s="1"/>
  <c r="O33" i="16"/>
  <c r="M33" i="16" s="1"/>
  <c r="O34" i="16"/>
  <c r="M34" i="16" s="1"/>
  <c r="O35" i="16"/>
  <c r="M35" i="16" s="1"/>
  <c r="O36" i="16"/>
  <c r="M36" i="16" s="1"/>
  <c r="O37" i="16"/>
  <c r="M37" i="16" s="1"/>
  <c r="O38" i="16"/>
  <c r="M38" i="16" s="1"/>
  <c r="O39" i="16"/>
  <c r="M39" i="16" s="1"/>
  <c r="O40" i="16"/>
  <c r="M40" i="16" s="1"/>
  <c r="O41" i="16"/>
  <c r="M41" i="16" s="1"/>
  <c r="O42" i="16"/>
  <c r="M42" i="16" s="1"/>
  <c r="O43" i="16"/>
  <c r="M43" i="16" s="1"/>
  <c r="O44" i="16"/>
  <c r="M44" i="16" s="1"/>
  <c r="O45" i="16"/>
  <c r="M45" i="16" s="1"/>
  <c r="O46" i="16"/>
  <c r="M46" i="16" s="1"/>
  <c r="O47" i="16"/>
  <c r="M47" i="16" s="1"/>
  <c r="O48" i="16"/>
  <c r="M48" i="16" s="1"/>
  <c r="O49" i="16"/>
  <c r="M49" i="16" s="1"/>
  <c r="O50" i="16"/>
  <c r="M50" i="16" s="1"/>
  <c r="O51" i="16"/>
  <c r="M51" i="16" s="1"/>
  <c r="O52" i="16"/>
  <c r="M52" i="16" s="1"/>
  <c r="O53" i="16"/>
  <c r="M53" i="16" s="1"/>
  <c r="O54" i="16"/>
  <c r="M54" i="16" s="1"/>
  <c r="O55" i="16"/>
  <c r="O56" i="16"/>
  <c r="M56" i="16" s="1"/>
  <c r="O57" i="16"/>
  <c r="M57" i="16" s="1"/>
  <c r="O58" i="16"/>
  <c r="M58" i="16" s="1"/>
  <c r="O59" i="16"/>
  <c r="M59" i="16" s="1"/>
  <c r="O60" i="16"/>
  <c r="M60" i="16" s="1"/>
  <c r="O61" i="16"/>
  <c r="M61" i="16" s="1"/>
  <c r="O62" i="16"/>
  <c r="M62" i="16" s="1"/>
  <c r="O12" i="16"/>
  <c r="M12" i="16" s="1"/>
  <c r="P12" i="16"/>
  <c r="N12" i="16" s="1"/>
  <c r="D24" i="115"/>
  <c r="E24" i="115"/>
  <c r="F24" i="115"/>
  <c r="C24" i="115"/>
  <c r="P63" i="16" l="1"/>
  <c r="N63" i="16" s="1"/>
  <c r="O63" i="16"/>
  <c r="M63" i="16" s="1"/>
</calcChain>
</file>

<file path=xl/sharedStrings.xml><?xml version="1.0" encoding="utf-8"?>
<sst xmlns="http://schemas.openxmlformats.org/spreadsheetml/2006/main" count="6397" uniqueCount="1116">
  <si>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</si>
  <si>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</si>
  <si>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</si>
  <si>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</si>
  <si>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</si>
  <si>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</si>
  <si>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</si>
  <si>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-</t>
  </si>
  <si>
    <t>Govt: Government Schools</t>
  </si>
  <si>
    <t>LB: Local Body Schools</t>
  </si>
  <si>
    <t>GA: Govt Aided Schools</t>
  </si>
  <si>
    <t xml:space="preserve"> </t>
  </si>
  <si>
    <t>Date:_________</t>
  </si>
  <si>
    <t>(Signature)</t>
  </si>
  <si>
    <t xml:space="preserve">Secretary of the Nodal Department </t>
  </si>
  <si>
    <t xml:space="preserve">                          Government/UT Administration of ________</t>
  </si>
  <si>
    <t>(Only in MS-Excel Format)</t>
  </si>
  <si>
    <t xml:space="preserve">No. of children </t>
  </si>
  <si>
    <t>Total no. of meals served</t>
  </si>
  <si>
    <t>Total</t>
  </si>
  <si>
    <t>Government/UT Administration of ________</t>
  </si>
  <si>
    <t>[Qnty in MTs]</t>
  </si>
  <si>
    <t>Rice</t>
  </si>
  <si>
    <t>Date:</t>
  </si>
  <si>
    <t xml:space="preserve">          Seal:</t>
  </si>
  <si>
    <t>[Rs. in lakh]</t>
  </si>
  <si>
    <t>Sl. No.</t>
  </si>
  <si>
    <t>Primary</t>
  </si>
  <si>
    <t>Upper Primary</t>
  </si>
  <si>
    <r>
      <t xml:space="preserve">State/UT: </t>
    </r>
    <r>
      <rPr>
        <b/>
        <u/>
        <sz val="10"/>
        <rFont val="Arial"/>
        <family val="2"/>
      </rPr>
      <t>____________________</t>
    </r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</si>
  <si>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</si>
  <si>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</si>
  <si>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</si>
  <si>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</si>
  <si>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</si>
  <si>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</si>
  <si>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</si>
  <si>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</si>
  <si>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</si>
  <si>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</si>
  <si>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</si>
  <si>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</si>
  <si>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</si>
  <si>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</si>
  <si>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*: District-wise allocation made by State/UT out of Central Assistance provided for the purpose.</t>
  </si>
  <si>
    <t>Wheat</t>
  </si>
  <si>
    <t>SC</t>
  </si>
  <si>
    <t>ST</t>
  </si>
  <si>
    <t>Others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</si>
  <si>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</si>
  <si>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</si>
  <si>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</si>
  <si>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</si>
  <si>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</si>
  <si>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</si>
  <si>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</si>
  <si>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</si>
  <si>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</si>
  <si>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</si>
  <si>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</si>
  <si>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</si>
  <si>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</si>
  <si>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</si>
  <si>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</si>
  <si>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</si>
  <si>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</si>
  <si>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</si>
  <si>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</si>
  <si>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</si>
  <si>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</si>
  <si>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</si>
  <si>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</si>
  <si>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</si>
  <si>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</si>
  <si>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</si>
  <si>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</si>
  <si>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Seal:</t>
  </si>
  <si>
    <t xml:space="preserve"> Government/UT Administration of ________</t>
  </si>
  <si>
    <t>Table: AT-17</t>
  </si>
  <si>
    <t>Table: AT-3A</t>
  </si>
  <si>
    <t>Table: AT-3B</t>
  </si>
  <si>
    <t xml:space="preserve">Total </t>
  </si>
  <si>
    <t xml:space="preserve">                                                                                                                                                                               Government/UT Administration of ________</t>
  </si>
  <si>
    <t>Table: AT-7A</t>
  </si>
  <si>
    <t xml:space="preserve">Total Cooking cost expenditure                   </t>
  </si>
  <si>
    <t>Govt.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</si>
  <si>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</si>
  <si>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</si>
  <si>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</si>
  <si>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</si>
  <si>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</si>
  <si>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</si>
  <si>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</si>
  <si>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</si>
  <si>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</si>
  <si>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</si>
  <si>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</si>
  <si>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 xml:space="preserve">Balance requirement of kitchen  cum stores </t>
  </si>
  <si>
    <t>Balance requirement of kitchen  Devices</t>
  </si>
  <si>
    <t>Total No. of Institutions</t>
  </si>
  <si>
    <t>SI.No</t>
  </si>
  <si>
    <t>Component</t>
  </si>
  <si>
    <t>No. of Meals served</t>
  </si>
  <si>
    <t xml:space="preserve">No. of working days on which MDM served </t>
  </si>
  <si>
    <t>Centre</t>
  </si>
  <si>
    <t>Total (col.8+11-14)</t>
  </si>
  <si>
    <t>Central assistance received</t>
  </si>
  <si>
    <t xml:space="preserve">*Norms are only for guidance. Actual number will be determined on the basis of ground reality. </t>
  </si>
  <si>
    <t>Total            (col 3+4+5+6)</t>
  </si>
  <si>
    <t>Total       (col.8+9+10+11)</t>
  </si>
  <si>
    <t>Total       (col.13+14+15+16)</t>
  </si>
  <si>
    <t>SHG</t>
  </si>
  <si>
    <t>NGO</t>
  </si>
  <si>
    <t>PRI - Panchayati Raj Institution</t>
  </si>
  <si>
    <t>SHG - Self Help Group</t>
  </si>
  <si>
    <t>VEC Village Education Committee</t>
  </si>
  <si>
    <t>WEC - Ward Education Committee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</si>
  <si>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</si>
  <si>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</si>
  <si>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</si>
  <si>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</si>
  <si>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</si>
  <si>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</si>
  <si>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</si>
  <si>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</si>
  <si>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</si>
  <si>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</si>
  <si>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</si>
  <si>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t xml:space="preserve">Unit Cost </t>
  </si>
  <si>
    <t>(Rs. In lakhs)</t>
  </si>
  <si>
    <t>No. of Institutions assigned to</t>
  </si>
  <si>
    <t>Grand total</t>
  </si>
  <si>
    <t>Govt. (Col.3-7-11)</t>
  </si>
  <si>
    <t>Govt. aided (col.4-8-12)</t>
  </si>
  <si>
    <t>Local body (col.5-9-13)</t>
  </si>
  <si>
    <t>Total (col.6-10-14)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</si>
  <si>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</si>
  <si>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</si>
  <si>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</si>
  <si>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</si>
  <si>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</si>
  <si>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</si>
  <si>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</si>
  <si>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2nd Instalment</t>
  </si>
  <si>
    <t>Budget Provision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</si>
  <si>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</si>
  <si>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</si>
  <si>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</si>
  <si>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</si>
  <si>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</si>
  <si>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</si>
  <si>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Total fund required : (Col. 6+10+14+18)</t>
  </si>
  <si>
    <t>State / UT:</t>
  </si>
  <si>
    <t>State/UT :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</si>
  <si>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</si>
  <si>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</si>
  <si>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</si>
  <si>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</si>
  <si>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</si>
  <si>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</si>
  <si>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</si>
  <si>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</si>
  <si>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</si>
  <si>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</si>
  <si>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</si>
  <si>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 xml:space="preserve">Cost of foodgrains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</si>
  <si>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</si>
  <si>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</si>
  <si>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</si>
  <si>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</si>
  <si>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</si>
  <si>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</si>
  <si>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</si>
  <si>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</si>
  <si>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</si>
  <si>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</si>
  <si>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</si>
  <si>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</si>
  <si>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</si>
  <si>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kitchen devices procured through convergance</t>
  </si>
  <si>
    <t>Trust</t>
  </si>
  <si>
    <t>PRI / GP/ Urban Local Body</t>
  </si>
  <si>
    <t>GP - Gram Panchayat</t>
  </si>
  <si>
    <t>No. of children covered</t>
  </si>
  <si>
    <t>Kitchen-cum-store</t>
  </si>
  <si>
    <t>No. of meals to be served  (Col. 4 x Col. 5)</t>
  </si>
  <si>
    <t>Average No. of children availed MDM [Col. 8/Col. 9]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</si>
  <si>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</si>
  <si>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</si>
  <si>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</si>
  <si>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</si>
  <si>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</si>
  <si>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</si>
  <si>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>STATE/UT: _________________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</si>
  <si>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</si>
  <si>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</si>
  <si>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</si>
  <si>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</si>
  <si>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>(Govt+LB)</t>
  </si>
  <si>
    <t>GA</t>
  </si>
  <si>
    <t>State Share(9+12-15)</t>
  </si>
  <si>
    <t>Total(10+13-16)</t>
  </si>
  <si>
    <t>Others( Please specify)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</si>
  <si>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</si>
  <si>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</si>
  <si>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</si>
  <si>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</si>
  <si>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</si>
  <si>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</si>
  <si>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</si>
  <si>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</si>
  <si>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</si>
  <si>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</si>
  <si>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</si>
  <si>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Deworming tablets distributed</t>
  </si>
  <si>
    <t>Table AT - 8 :UTILIZATION OF CENTRAL ASSISTANCE TOWARDS HONORARIUM TO COOK-CUM-HELPERS (Primary classes I-V)</t>
  </si>
  <si>
    <t>Distribution of spectacles</t>
  </si>
  <si>
    <t>Central             (col6+9-12)</t>
  </si>
  <si>
    <t>Central Share(8+11-14)</t>
  </si>
  <si>
    <t>Replacement of kitchen devices</t>
  </si>
  <si>
    <t>Madrasa / Maktabs</t>
  </si>
  <si>
    <t xml:space="preserve">Govt. </t>
  </si>
  <si>
    <t xml:space="preserve">Govt. aided </t>
  </si>
  <si>
    <t xml:space="preserve">Local body 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</si>
  <si>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</si>
  <si>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</si>
  <si>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</si>
  <si>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</si>
  <si>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</si>
  <si>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Procured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</si>
  <si>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</si>
  <si>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</si>
  <si>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</si>
  <si>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</si>
  <si>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</si>
  <si>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</si>
  <si>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</si>
  <si>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</si>
  <si>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</si>
  <si>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</si>
  <si>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</si>
  <si>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</si>
  <si>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</si>
  <si>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2013-14</t>
  </si>
  <si>
    <t>Table: AT-3C</t>
  </si>
  <si>
    <t>Table: AT- 3</t>
  </si>
  <si>
    <t xml:space="preserve">State / UT: 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</si>
  <si>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</si>
  <si>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</si>
  <si>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</si>
  <si>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</si>
  <si>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</si>
  <si>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</si>
  <si>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</si>
  <si>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</si>
  <si>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</si>
  <si>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</si>
  <si>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</si>
  <si>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</si>
  <si>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</si>
  <si>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</si>
  <si>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</si>
  <si>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</si>
  <si>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</si>
  <si>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</si>
  <si>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</si>
  <si>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</si>
  <si>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</si>
  <si>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</si>
  <si>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</si>
  <si>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</si>
  <si>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</si>
  <si>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</si>
  <si>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</si>
  <si>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</si>
  <si>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</si>
  <si>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</si>
  <si>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</si>
  <si>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</si>
  <si>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</si>
  <si>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</si>
  <si>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</si>
  <si>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</si>
  <si>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</si>
  <si>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</si>
  <si>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</si>
  <si>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</si>
  <si>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</si>
  <si>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</si>
  <si>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</si>
  <si>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</si>
  <si>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</si>
  <si>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</si>
  <si>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</si>
  <si>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</si>
  <si>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</si>
  <si>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</si>
  <si>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</si>
  <si>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</si>
  <si>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</si>
  <si>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</si>
  <si>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</si>
  <si>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</si>
  <si>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</si>
  <si>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</si>
  <si>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</si>
  <si>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</si>
  <si>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</si>
  <si>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</si>
  <si>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</si>
  <si>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</si>
  <si>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</si>
  <si>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</si>
  <si>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</si>
  <si>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</si>
  <si>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</si>
  <si>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</si>
  <si>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</si>
  <si>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</si>
  <si>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</si>
  <si>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</si>
  <si>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Toll free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</si>
  <si>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Dedicated landline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</si>
  <si>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Call centre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</si>
  <si>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Emails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</si>
  <si>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Press news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</si>
  <si>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Radio/T.V.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</si>
  <si>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SMS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</si>
  <si>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Postal system</t>
    </r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</si>
  <si>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</si>
  <si>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</si>
  <si>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</si>
  <si>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</si>
  <si>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</si>
  <si>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</si>
  <si>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</si>
  <si>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</si>
  <si>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</si>
  <si>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</si>
  <si>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</si>
  <si>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</si>
  <si>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</si>
  <si>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</si>
  <si>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</si>
  <si>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</si>
  <si>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</si>
  <si>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</si>
  <si>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</si>
  <si>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</si>
  <si>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</si>
  <si>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2014-15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</si>
  <si>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</si>
  <si>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</si>
  <si>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</si>
  <si>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</si>
  <si>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</si>
  <si>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</si>
  <si>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</si>
  <si>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</si>
  <si>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r>
      <t>No. of working days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</si>
  <si>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</si>
  <si>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</si>
  <si>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</si>
  <si>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</si>
  <si>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</si>
  <si>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</si>
  <si>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</si>
  <si>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</si>
  <si>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</si>
  <si>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</si>
  <si>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</si>
  <si>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</si>
  <si>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</si>
  <si>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</si>
  <si>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</si>
  <si>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</si>
  <si>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</si>
  <si>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</si>
  <si>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</si>
  <si>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</si>
  <si>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</si>
  <si>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</si>
  <si>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</si>
  <si>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</si>
  <si>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</si>
  <si>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</si>
  <si>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</si>
  <si>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</si>
  <si>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</si>
  <si>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</si>
  <si>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</si>
  <si>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</si>
  <si>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</si>
  <si>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</si>
  <si>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Expendituer Incurred (in Rs)</t>
  </si>
  <si>
    <t>`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</si>
  <si>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</si>
  <si>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</si>
  <si>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</si>
  <si>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</si>
  <si>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</si>
  <si>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</si>
  <si>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</si>
  <si>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</si>
  <si>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</si>
  <si>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</si>
  <si>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</si>
  <si>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</si>
  <si>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Action Taken by State Govt. on findings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</si>
  <si>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</si>
  <si>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</si>
  <si>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</si>
  <si>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</si>
  <si>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</si>
  <si>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</si>
  <si>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</si>
  <si>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</si>
  <si>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</si>
  <si>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</si>
  <si>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</si>
  <si>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</si>
  <si>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</si>
  <si>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Table: AT-5 D</t>
  </si>
  <si>
    <t>Reasons for Less payment Col. (7-9)</t>
  </si>
  <si>
    <t>Table: AT-6C</t>
  </si>
  <si>
    <t>STATE/UT : _________________</t>
  </si>
  <si>
    <t>Table AT - 8A : UTILIZATION OF CENTRAL ASSISTANCE TOWARDS HONORARIUM TO COOK-CUM-HELPERS (Upper Primary classes VI-VIII)</t>
  </si>
  <si>
    <t>Rate  of Transportation Assistance (Per MT)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</si>
  <si>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</si>
  <si>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</si>
  <si>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</si>
  <si>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</si>
  <si>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</si>
  <si>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</si>
  <si>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</si>
  <si>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</si>
  <si>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</si>
  <si>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</si>
  <si>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</si>
  <si>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</si>
  <si>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</si>
  <si>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</si>
  <si>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* Total number of cook-cum-helpers can not exceed the norms for engagement of cook-cum-helpers.</t>
  </si>
  <si>
    <t>Multi tap</t>
  </si>
  <si>
    <t>Type of hand washing facilities (number of schools)</t>
  </si>
  <si>
    <t>Plinth Area 1 (20sq Mtr)</t>
  </si>
  <si>
    <t>Plinth Area 2 (24 sq Mtr)</t>
  </si>
  <si>
    <t>Plinth Area 3 (28 sq Mtr)</t>
  </si>
  <si>
    <t>Plinth Area 4 (32 sq Mtr)</t>
  </si>
  <si>
    <t>Total outlay (in Rs)</t>
  </si>
  <si>
    <t>Gen. Col. 3-Col.15</t>
  </si>
  <si>
    <t>SC.  Col. 4-Col.16</t>
  </si>
  <si>
    <t>ST.  Col. 5-Col.17</t>
  </si>
  <si>
    <t>Total Col. 19+Col.20+Col.21</t>
  </si>
  <si>
    <t>(Rs. In  Lakh)</t>
  </si>
  <si>
    <t>Total sanctioned</t>
  </si>
  <si>
    <t>Contractual/Part time worker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</si>
  <si>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</si>
  <si>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</si>
  <si>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</si>
  <si>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</si>
  <si>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</si>
  <si>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</si>
  <si>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</si>
  <si>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</si>
  <si>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</si>
  <si>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</si>
  <si>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CCHs engaged  </t>
  </si>
  <si>
    <t xml:space="preserve">No. of CCHs engaged </t>
  </si>
  <si>
    <t xml:space="preserve">Procured (C) </t>
  </si>
  <si>
    <t>Table: AT-12 A</t>
  </si>
  <si>
    <t>Anticipated No. of working days for NCLP schools</t>
  </si>
  <si>
    <t xml:space="preserve">Cooking Cost 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</si>
  <si>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</si>
  <si>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</si>
  <si>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</si>
  <si>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</si>
  <si>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</si>
  <si>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</si>
  <si>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 xml:space="preserve">Table: AT-12 A : Sanction and Utilisation of Central assistance towards replacement of Kitchen Devices  </t>
  </si>
  <si>
    <t>Note : State may indicate their plinth area and size of the kitchen-cum-stores if they have any other plinth area than mentioned in the table.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</si>
  <si>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</si>
  <si>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</si>
  <si>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</si>
  <si>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</si>
  <si>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</si>
  <si>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</si>
  <si>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</si>
  <si>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</si>
  <si>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</si>
  <si>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</si>
  <si>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</si>
  <si>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</si>
  <si>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</si>
  <si>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</si>
  <si>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</si>
  <si>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</si>
  <si>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</si>
  <si>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</si>
  <si>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</si>
  <si>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</si>
  <si>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</si>
  <si>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2017-18</t>
  </si>
  <si>
    <t>Engaged in 2016-17</t>
  </si>
  <si>
    <t>2015-16</t>
  </si>
  <si>
    <t>Constructed through convergence</t>
  </si>
  <si>
    <t>Procured through convergence</t>
  </si>
  <si>
    <t>Table AT- 13: Details of mode of cooking</t>
  </si>
  <si>
    <t>Table AT-13</t>
  </si>
  <si>
    <t>Table AT -14 : Quality, Safety and Hygiene</t>
  </si>
  <si>
    <t>Table: AT- 14</t>
  </si>
  <si>
    <t>Table AT -14 A : Testing of Food Samples by accredited labs</t>
  </si>
  <si>
    <t>Table: AT- 14 A</t>
  </si>
  <si>
    <t>Table AT -15 : Contribution by community in form of  Tithi Bhojan or any other similar practice</t>
  </si>
  <si>
    <t>Table: AT- 15</t>
  </si>
  <si>
    <t>Table AT -16 : Interuptions in serving of MDM and MDM allowance paid to children</t>
  </si>
  <si>
    <t>Table: AT- 16</t>
  </si>
  <si>
    <t>Table AT 21 :Details of engagement and apportionment of honorarium to cook cum helpers (CCH) between schools and centralized kitchen.</t>
  </si>
  <si>
    <t>Table - AT - 21</t>
  </si>
  <si>
    <t>Table AT -22 :Information on NGOs covering more than 20000 children, if any</t>
  </si>
  <si>
    <t>Table: AT- 22</t>
  </si>
  <si>
    <t>Table-AT- 23</t>
  </si>
  <si>
    <t>Table AT - 24 : Details of discrimination of any kind in MDMS</t>
  </si>
  <si>
    <t>Table - AT - 24</t>
  </si>
  <si>
    <t>Table AT- 25: Details of Grievance Redressal cell</t>
  </si>
  <si>
    <t>Table: AT- 25</t>
  </si>
  <si>
    <t>Table: AT-26</t>
  </si>
  <si>
    <t>Table: AT-26 A</t>
  </si>
  <si>
    <t>Table: AT-28</t>
  </si>
  <si>
    <t xml:space="preserve">Table: AT-28 A </t>
  </si>
  <si>
    <t>Table: AT-29</t>
  </si>
  <si>
    <t>Table: AT-30</t>
  </si>
  <si>
    <t>Table: AT-2A</t>
  </si>
  <si>
    <t>No. of schools having parents roaster</t>
  </si>
  <si>
    <t>No. of schools having tasting register</t>
  </si>
  <si>
    <t xml:space="preserve">Table: AT-20 : Information on Cooking Agencies </t>
  </si>
  <si>
    <t xml:space="preserve">Table: AT-20 </t>
  </si>
  <si>
    <t>No. of Inst. For which daily data transferred to central server</t>
  </si>
  <si>
    <t>Table-AT- 23 A</t>
  </si>
  <si>
    <t>11 = 5+6+9+10</t>
  </si>
  <si>
    <t>Table AT -10 C :Details of IEC Activities</t>
  </si>
  <si>
    <t>Table - AT - 10 C</t>
  </si>
  <si>
    <t>Table: AT 10 D - Manpower dedicated for MDMS</t>
  </si>
  <si>
    <t>Table-AT- 10D</t>
  </si>
  <si>
    <t>Table: AT-31</t>
  </si>
  <si>
    <t>Table: AT-31 : Budget Provision for the Year 2017-18</t>
  </si>
  <si>
    <t>Annual Work Plan and Budget 2018-19</t>
  </si>
  <si>
    <t>Table: AT-2 :  Details of  Provisions  in the State Budget 2017-18</t>
  </si>
  <si>
    <t>Budget Released till 31.12.2017</t>
  </si>
  <si>
    <t>Table: AT-2A : Releasing of Funds from State to Directorate / Authority / District / Block / School level for 2017-18</t>
  </si>
  <si>
    <t>(For the Period 01.04.17 to 31.12.17)</t>
  </si>
  <si>
    <t>Table AT-3: No. of Institutions in the State vis a vis Institutions serving MDM during 2017-18</t>
  </si>
  <si>
    <t>During 01.04.17 to 31.12.2017</t>
  </si>
  <si>
    <t>Table: AT-3A: No. of Institutions covered  (Primary, Classes I-V)  during 2017-18</t>
  </si>
  <si>
    <t>Table: AT-3B: No. of Institutions covered (Upper Primary with Primary, Classes I-VIII) during 2017-18</t>
  </si>
  <si>
    <t>Table: AT-3C: No. of Institutions covered (Upper Primary without Primary, Classes VI-VIII) during 2017-18</t>
  </si>
  <si>
    <t>Table: AT-4: Enrolment vis-à-vis availed for MDM  (Primary,Classes I- V) during 2017-18</t>
  </si>
  <si>
    <t>Enrolment (As on 30.09.2017)</t>
  </si>
  <si>
    <t>During 01.04.17 to 31.12.17</t>
  </si>
  <si>
    <t>Table: AT-4A: Enrolment vis-a-vis availed for MDM  (Upper Primary, Classes VI - VIII) 2017-18</t>
  </si>
  <si>
    <t>TotalEnrolment (As on 30.09.2017)</t>
  </si>
  <si>
    <t>Table: AT-5:  PAB-MDM Approval vs. PERFORMANCE (Primary, Classes I - V) during 2017-18</t>
  </si>
  <si>
    <t>MDM-PAB Approval for 2017-18</t>
  </si>
  <si>
    <t xml:space="preserve">No. of working days (During 01.04.17 to 31.12.17)                  </t>
  </si>
  <si>
    <t>MDM-PAB Approval for2017-18</t>
  </si>
  <si>
    <t>Table: AT-5 C:  PAB-MDM Approval vs. PERFORMANCE (Primary, Classes I - V) during 2017-18 - Drought</t>
  </si>
  <si>
    <t>Table: AT-5 D:  PAB-MDM Approval vs. PERFORMANCE (Upper Primary, Classes VI to VIII) during 2017-18 - Drought</t>
  </si>
  <si>
    <t>Gross Allocation for the  FY 2017-18</t>
  </si>
  <si>
    <t>Opening Balance as on 01.4.17</t>
  </si>
  <si>
    <t>(For the Period 01.4.17 to 31.12.17)</t>
  </si>
  <si>
    <t>Opening Balance as on 01.04.17</t>
  </si>
  <si>
    <t>Table: AT-6B: PAYMENT OF COST OF FOOD GRAINS TO FCI (Primary and Upper Primary Classes I-VIII) during2017-18</t>
  </si>
  <si>
    <t>Allocation for cost of foodgrains for 2017-18</t>
  </si>
  <si>
    <t>Table: AT-6C: Utilisation of foodgrains (Coarse Grain) during 2017-18</t>
  </si>
  <si>
    <t xml:space="preserve">Allocation for 2017-18                                </t>
  </si>
  <si>
    <t xml:space="preserve">Opening Balance as on 01.04.2017                                     </t>
  </si>
  <si>
    <t>Allocation for 2017-18</t>
  </si>
  <si>
    <t>Opening Balance as on 01.04.2017</t>
  </si>
  <si>
    <t xml:space="preserve">Total Unspent Balance as on 31.12.2017                                            </t>
  </si>
  <si>
    <t>Allocation for FY 2017-18</t>
  </si>
  <si>
    <t>Unspent Balance as on 31.12.2017</t>
  </si>
  <si>
    <t>Table: AT-9 : Utilisation of Central Assitance towards Transportation Assistance (Primary &amp; Upper Primary,Classes I-VIII) during 2017-18</t>
  </si>
  <si>
    <t>Opening balance as on 01.04.17</t>
  </si>
  <si>
    <t>Table: AT-10 :  Utilisation of Central Assistance towards MME  (Primary &amp; Upper Primary,Classes I-VIII) during 2017-18</t>
  </si>
  <si>
    <t>Allocation for  2017-18</t>
  </si>
  <si>
    <t>Unspent balance as on 31.12.17               [Col: (4+5)-7]</t>
  </si>
  <si>
    <t>Table: AT-10 A : Details of Meetings at district level during 2017-18</t>
  </si>
  <si>
    <t xml:space="preserve">Table AT - 10 B : Details of Social Audit during 2017-18 </t>
  </si>
  <si>
    <t>Annual Work Plan and Budget  2018-19</t>
  </si>
  <si>
    <t>*Total sanctioned during 2006-07  to 2017-18</t>
  </si>
  <si>
    <t>*Total sanction during 2006-07 to 2017-18</t>
  </si>
  <si>
    <t>Annual Work Plan and Budget2018-19</t>
  </si>
  <si>
    <t>Table: AT-17 : Coverage under Rashtriya Bal Swasthya Karykram (School Health Programme) - 2017-18</t>
  </si>
  <si>
    <t>Table AT - 23 Annual and Monthly data entry status in MDM-MIS during 2017-18</t>
  </si>
  <si>
    <t>Annual Work Plan &amp; Budget 2018-19</t>
  </si>
  <si>
    <t xml:space="preserve">Mid Day Meal Scheme </t>
  </si>
  <si>
    <t>Table AT - 23 A- Implementation of Automated Monitoring System  during 2017-18</t>
  </si>
  <si>
    <t>Kitchen devices sanctioned during 2006-07 to 2017-18 under MDM</t>
  </si>
  <si>
    <t>Table: AT-5 A:  PAB-MDM Approval vs. PERFORMANCE (Upper Primary, Classes VI to VIII) during 2017-18</t>
  </si>
  <si>
    <t>Table: AT-5 B:  PAB-MDM Approval vs. PERFORMANCE - STC (NCLP Schools) during 2017-18</t>
  </si>
  <si>
    <t xml:space="preserve">Total Unspent Balance as on 31.12.2017   </t>
  </si>
  <si>
    <t xml:space="preserve">Average number of children availed MDM 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</si>
  <si>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</si>
  <si>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</si>
  <si>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</si>
  <si>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</si>
  <si>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</si>
  <si>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</si>
  <si>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</si>
  <si>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</si>
  <si>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</si>
  <si>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</si>
  <si>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</si>
  <si>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</si>
  <si>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</si>
  <si>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No. of institutions where setting up of kitchen garden is proposed during 2018-19</t>
  </si>
  <si>
    <t>Amount paid to children (in Rs)</t>
  </si>
  <si>
    <t>Foodgrains provided to children (in MT)</t>
  </si>
  <si>
    <t>Covered through centralised kitchen</t>
  </si>
  <si>
    <t>Proposals for 2018-19</t>
  </si>
  <si>
    <t>Table: AT-26 : Number of School Working Days (Primary,Classes I-V) for 2018-19</t>
  </si>
  <si>
    <t>April,18</t>
  </si>
  <si>
    <t>May,18</t>
  </si>
  <si>
    <t>June,18</t>
  </si>
  <si>
    <t>July,18</t>
  </si>
  <si>
    <t>August,18</t>
  </si>
  <si>
    <t>September,18</t>
  </si>
  <si>
    <t>October,18</t>
  </si>
  <si>
    <t>November,18</t>
  </si>
  <si>
    <t>December,18</t>
  </si>
  <si>
    <t>January,19</t>
  </si>
  <si>
    <t>February,19</t>
  </si>
  <si>
    <t>March,19</t>
  </si>
  <si>
    <t>Table: AT-26A : Number of School Working Days (Upper Primary,Classes VI-VIII) for 2018-19</t>
  </si>
  <si>
    <t>Table: AT-28: Requirement of kitchen-cum-stores in the Primary and Upper Primary schools for the year 2018-19</t>
  </si>
  <si>
    <t>Table: AT-28 A: Requirement of kitchen cum stores as per Plinth Area Norm in the Primary and Upper Primary schools for the year 2018-19</t>
  </si>
  <si>
    <t>Table: AT-29 : Requirement of Kitchen Devices during 2018-19 in Primary &amp; Upper Primary Schools</t>
  </si>
  <si>
    <t>Table: AT 30 :    Requirement of Cook cum Helpers for 2018-19</t>
  </si>
  <si>
    <t>Maximum number of institutions for which daily data transferred during the month</t>
  </si>
  <si>
    <t>Table: AT-6: Utilisation of foodgrains  (Primary, Classes I-V) during 2017-18</t>
  </si>
  <si>
    <t xml:space="preserve">Closing Balance*                 (col.4+5-6)                         </t>
  </si>
  <si>
    <t xml:space="preserve">Closing Balance*  (col.9+10-11)                         </t>
  </si>
  <si>
    <t>*: includes unspent balance at State, District, Block and school level (including NGOs/Private Agencies).</t>
  </si>
  <si>
    <t xml:space="preserve">Closing Balance*                  (col.4+5-6)                         </t>
  </si>
  <si>
    <t xml:space="preserve">Closing Balance* (col.9+10-11)                         </t>
  </si>
  <si>
    <t>Table: AT-6A: Utilisation of foodgrains  (Upper Primary, Classes VI-VIII) during 2017-18</t>
  </si>
  <si>
    <t>* State</t>
  </si>
  <si>
    <t>*State</t>
  </si>
  <si>
    <t xml:space="preserve">*State (col.7+10-13) </t>
  </si>
  <si>
    <t>*state share includes funds as well as monetary value of the commodities supplied by the State/UT</t>
  </si>
  <si>
    <t>Table: AT-7: Utilisation of Cooking Cost (Primary, Classes I-V) during 2017-18</t>
  </si>
  <si>
    <t>Table: AT-7A: Utilisation of Cooking cost (Upper Primary Classes, VI-VIII) for 2017-18</t>
  </si>
  <si>
    <t>* state share includes funds as well as monetary value of the commodities supplied by the State/UT</t>
  </si>
  <si>
    <r>
      <t xml:space="preserve">Unspent Balance as on 31.12.17  [Col. 4+ Col.5+Col.6 -Col.8] </t>
    </r>
    <r>
      <rPr>
        <sz val="10"/>
        <rFont val="Arial"/>
        <family val="2"/>
      </rPr>
      <t xml:space="preserve"> </t>
    </r>
  </si>
  <si>
    <t>Table - AT - 10 B</t>
  </si>
  <si>
    <t>*Total Sanction during 2012-13 to 2017-18</t>
  </si>
  <si>
    <t>Kitchen-cum-store sanctioned during 2006-07 to 2017-18</t>
  </si>
  <si>
    <t>Total No. of Cook-cum-helpers required in drought affected areas, if any</t>
  </si>
  <si>
    <t>Table: AT- 32</t>
  </si>
  <si>
    <t>Table: AT-32:  PAB-MDM Approval vs. PERFORMANCE (Primary Classes I to V) during 2017-18 - Drought</t>
  </si>
  <si>
    <t>District :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</si>
  <si>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</si>
  <si>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</si>
  <si>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</si>
  <si>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</si>
  <si>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</si>
  <si>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</si>
  <si>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Table: AT-32A</t>
  </si>
  <si>
    <t>Table: AT-32 A:  PAB-MDM Approval vs. PERFORMANCE (Upper Primary, Classes VI to VIII) during 2017-18 - Drought</t>
  </si>
  <si>
    <t>Secretary of the Nodal Department</t>
  </si>
  <si>
    <t>Agar Malwa</t>
  </si>
  <si>
    <t>Alirajpur</t>
  </si>
  <si>
    <t>Anooppur</t>
  </si>
  <si>
    <t>Ashoknagar</t>
  </si>
  <si>
    <t>Badwani</t>
  </si>
  <si>
    <t>Balaghat</t>
  </si>
  <si>
    <t>Betul</t>
  </si>
  <si>
    <t>Bhind</t>
  </si>
  <si>
    <t>Bhopal</t>
  </si>
  <si>
    <t>Burhanpur</t>
  </si>
  <si>
    <t>Chhatarpur</t>
  </si>
  <si>
    <t>Chhindwara</t>
  </si>
  <si>
    <t>Damoh</t>
  </si>
  <si>
    <t>Datia</t>
  </si>
  <si>
    <t>Dewas</t>
  </si>
  <si>
    <t>Dhar</t>
  </si>
  <si>
    <t>Dindori</t>
  </si>
  <si>
    <t>Guna</t>
  </si>
  <si>
    <t>Gwalior</t>
  </si>
  <si>
    <t>Harda</t>
  </si>
  <si>
    <t>Hoshangabad</t>
  </si>
  <si>
    <t>Indore</t>
  </si>
  <si>
    <t>Jabalpur</t>
  </si>
  <si>
    <t>Katni</t>
  </si>
  <si>
    <t>Khandwa</t>
  </si>
  <si>
    <t>Khargone</t>
  </si>
  <si>
    <t>Mandla</t>
  </si>
  <si>
    <t>Morena</t>
  </si>
  <si>
    <t>Narsinghpur</t>
  </si>
  <si>
    <t>Neemuch</t>
  </si>
  <si>
    <t>Panna</t>
  </si>
  <si>
    <t>Raisen</t>
  </si>
  <si>
    <t>Rajgarh</t>
  </si>
  <si>
    <t>Rewa</t>
  </si>
  <si>
    <t>Sagar</t>
  </si>
  <si>
    <t>Satna</t>
  </si>
  <si>
    <t>Sehore</t>
  </si>
  <si>
    <t>Seoni</t>
  </si>
  <si>
    <t>Shahdol</t>
  </si>
  <si>
    <t>Shajapur</t>
  </si>
  <si>
    <t>Sheopur</t>
  </si>
  <si>
    <t>Shivpuri</t>
  </si>
  <si>
    <t>Sidhi</t>
  </si>
  <si>
    <t>Singroli</t>
  </si>
  <si>
    <t>Umaria</t>
  </si>
  <si>
    <t>Jhabua</t>
  </si>
  <si>
    <t>Mandsaur</t>
  </si>
  <si>
    <t>Ratlam</t>
  </si>
  <si>
    <t>Tikamgarh</t>
  </si>
  <si>
    <t>Ujjain</t>
  </si>
  <si>
    <t>Vidisha</t>
  </si>
  <si>
    <t>Agar</t>
  </si>
  <si>
    <t>1-Manna Trust 2- Ghanshyam Samiti</t>
  </si>
  <si>
    <t>20KM</t>
  </si>
  <si>
    <t>kheer pudi</t>
  </si>
  <si>
    <t>MILK</t>
  </si>
  <si>
    <t>sweet, biscuts</t>
  </si>
  <si>
    <t xml:space="preserve">  </t>
  </si>
  <si>
    <t>sweet, biscuts, other</t>
  </si>
  <si>
    <t>sweets</t>
  </si>
  <si>
    <t>toss biskit</t>
  </si>
  <si>
    <t>sweet snacks</t>
  </si>
  <si>
    <t>.1.54</t>
  </si>
  <si>
    <t>sweets other</t>
  </si>
  <si>
    <t>1-Ganshyam Sewa Samitti
 2- Surya Charitable Society</t>
  </si>
  <si>
    <t>20km</t>
  </si>
  <si>
    <t>1-Arya Navyoog Shiksha Samiti
 2- Surya Charitable Society</t>
  </si>
  <si>
    <t>40km</t>
  </si>
  <si>
    <t>Food Analyst, State food laboratory, food &amp; durgs Administration Bhopal</t>
  </si>
  <si>
    <t>Kali Lab Bhopal</t>
  </si>
  <si>
    <t>halua</t>
  </si>
  <si>
    <t>Akansha Samagra Vikash samiti</t>
  </si>
  <si>
    <t>Sweets</t>
  </si>
  <si>
    <t>laboratory eid gah hills bhopal</t>
  </si>
  <si>
    <t>ladoo, pudi kheer</t>
  </si>
  <si>
    <t>State / UT: Madhya Pradesh</t>
  </si>
  <si>
    <t>During 01.04.17 to 31.03.2018</t>
  </si>
  <si>
    <t>During 01.04.17 to 31.03.18</t>
  </si>
  <si>
    <t>(As on 31 March 2018)</t>
  </si>
  <si>
    <t>As on 31 March 2018</t>
  </si>
  <si>
    <t>During 01.04.17 to 31.03-2018</t>
  </si>
  <si>
    <t>Special TrainingCenters</t>
  </si>
  <si>
    <t>State/UT : Madhya Pradesh</t>
  </si>
  <si>
    <r>
      <t xml:space="preserve">No. of working days </t>
    </r>
    <r>
      <rPr>
        <b/>
        <sz val="8"/>
        <rFont val="Arial"/>
        <family val="2"/>
      </rPr>
      <t xml:space="preserve">(During 01.04.17 to 31.03.18)     </t>
    </r>
    <r>
      <rPr>
        <b/>
        <sz val="10"/>
        <rFont val="Arial"/>
        <family val="2"/>
      </rPr>
      <t xml:space="preserve">             </t>
    </r>
  </si>
  <si>
    <t xml:space="preserve">Total Madarsa </t>
  </si>
  <si>
    <t xml:space="preserve">Note - Total Kitchenshed less school </t>
  </si>
  <si>
    <t xml:space="preserve">Covered school in  Centralized kitchen </t>
  </si>
  <si>
    <t xml:space="preserve">Santioned 2017-18    </t>
  </si>
  <si>
    <t xml:space="preserve">Total Required kitchenshed </t>
  </si>
  <si>
    <t xml:space="preserve">6 Closed </t>
  </si>
  <si>
    <t xml:space="preserve">10 0enrollment, 6Closed </t>
  </si>
  <si>
    <t>10 closed</t>
  </si>
  <si>
    <t>14  0 Enrollment</t>
  </si>
  <si>
    <t>5 0enrollment, 12 closed</t>
  </si>
  <si>
    <t xml:space="preserve">State / UT:Madhya Pradesh </t>
  </si>
  <si>
    <t>Engaged in 2018-19</t>
  </si>
  <si>
    <t>Table-AT-1</t>
  </si>
  <si>
    <t>Table: AT-1: GENERAL INFORMATION for 2017-18</t>
  </si>
  <si>
    <t>1. Cooks- cum- helpers engaged under Mid Day Meal Scheme</t>
  </si>
  <si>
    <t>OBC</t>
  </si>
  <si>
    <t>Minority</t>
  </si>
  <si>
    <t>Male</t>
  </si>
  <si>
    <t>Female</t>
  </si>
  <si>
    <t>1. A - Honorarium to Cook cum helpers (per month):</t>
  </si>
  <si>
    <t xml:space="preserve">2. Cost of meal per child per school day as per State Nutrition / Expenditure Norm including both, Central and State share. </t>
  </si>
  <si>
    <t>Food item</t>
  </si>
  <si>
    <t>Quantity (in gms)</t>
  </si>
  <si>
    <t>Cost   (in Rs.)</t>
  </si>
  <si>
    <t>Calories</t>
  </si>
  <si>
    <t>Protein content     (in gms)</t>
  </si>
  <si>
    <t>Quantity                 (in gms)</t>
  </si>
  <si>
    <t xml:space="preserve">Foodgrains (Wheat/Rice/Coarse grain) </t>
  </si>
  <si>
    <t>Free of cost</t>
  </si>
  <si>
    <t>Pulses</t>
  </si>
  <si>
    <t xml:space="preserve">Vegetables </t>
  </si>
  <si>
    <t>Oil &amp; fat</t>
  </si>
  <si>
    <t>Salt &amp; Condiments</t>
  </si>
  <si>
    <t>Fuel</t>
  </si>
  <si>
    <t>Any other item</t>
  </si>
  <si>
    <t>2. a.</t>
  </si>
  <si>
    <t>Additional Food Items (per child)</t>
  </si>
  <si>
    <t>Name of food items</t>
  </si>
  <si>
    <t>Quantity</t>
  </si>
  <si>
    <t>Cost (in Rs.)</t>
  </si>
  <si>
    <t>Frequency</t>
  </si>
  <si>
    <t>Milk</t>
  </si>
  <si>
    <t xml:space="preserve">100 ML Milk Prepared from 10 GM Milk Power </t>
  </si>
  <si>
    <t>3 Days in a week</t>
  </si>
  <si>
    <t>----</t>
  </si>
  <si>
    <t xml:space="preserve">3.  Per Unit Cooking Cost </t>
  </si>
  <si>
    <t>*Remarks</t>
  </si>
  <si>
    <t>Central</t>
  </si>
  <si>
    <t>2018-19</t>
  </si>
  <si>
    <t>Proposed</t>
  </si>
  <si>
    <t xml:space="preserve">If the cooking cost has been revised several times during the year, then all such costs should be indicated in separate rows and dates of their application in remarks column. </t>
  </si>
  <si>
    <t>(For the Period 01.4.17 to 31.03.18</t>
  </si>
  <si>
    <t>Anuupur</t>
  </si>
  <si>
    <t>Barwani</t>
  </si>
  <si>
    <t>Madsure</t>
  </si>
  <si>
    <t>narsingpur</t>
  </si>
  <si>
    <t>Singurali</t>
  </si>
  <si>
    <t xml:space="preserve">State / UT: Madhya Pradesh </t>
  </si>
  <si>
    <t>1-vk;Z uo;qx f'k{kk lfefr [ktwjh dyka 2- lw;kZ psfjVsoy ,.M csyQs;j lks;kVh ugZ fnYYkh</t>
  </si>
  <si>
    <t xml:space="preserve">vkn'kZ /kkfeZd ijkekfFkZd ,oa 'kS{kf.kd lsok lfefr </t>
  </si>
  <si>
    <t>1-Jh fnxEoj tSu ikjl lsok lfefr 2- egkjkuh y{ehckbZ cpr ,ao lk[k legwg neksg</t>
  </si>
  <si>
    <t>Jh ukdksMk tu dY;k.k lfefr ckyx&lt; jksM nsokl</t>
  </si>
  <si>
    <t xml:space="preserve">1-vkdka{kk lexz fodkl lfefr 104 ds Ldhe uaa 71A 2*t;nqxsZ  lOk lgk;rk lewgA3-fo|kjke 'kkL=kh f'k{kk ,oa lekt dY;k.k lfefr A4fnO; T;ksfr Lo lgk;rk lewgA5-fo|kjke 'kkL=kh f'k{kk ,oa lekt dY;k.k 6- e/kq Lo lgk;rk lewg 7- t;nqxZs Lo lgk;rk lewg </t>
  </si>
  <si>
    <t>eUUkk VªLV gSnjkckn  2- ?ku';ke lsok lfefr ubZ fnYyh</t>
  </si>
  <si>
    <t xml:space="preserve">/ku ';ke lsok lfefr ch&amp;1@2 lrh'k tSu dkEiysDl 2- lw;kZ psjhVscy ,aM csyQs;j  lkslk;Vh  231 cw&lt;iqj fu;j xq: tokgj ubZ fnYyh </t>
  </si>
  <si>
    <t xml:space="preserve">vkdka{kk lexz lfefr fodkl lfefr 104 ds &amp;1 Ldhe ua 71 </t>
  </si>
  <si>
    <t xml:space="preserve">1- vkdka{k lexz lfefr 2- vkn'kZ /kkfeZsd ijekfFkZsd ,oa 'kS{kf.kd lsok 3- vkn'kZ /kkfeZsd ijekfFkZsd ,oa 'kS{kf.kd lsok 4- vkn'kZ /kkfeZsd ijekfFkZsd ,oa 'kS{kf.kd lsok 5- vkn'kZ /kkfeZsd ijekfFkZsd ,oa 'kS{kf.kd lsok </t>
  </si>
  <si>
    <t>iq"id efgyk Lo lgk;rk ,oa dkexkjh efgyk la?k x.ks'kiqjk eqjSuk</t>
  </si>
  <si>
    <t>?ku';ke lsok lfefr iUuk ,oa fueZyk T;ksfr efgyk e.My 2-?ku';ke lsok lfefr iUuk ,oa fueZyk T;ksfr efgyk e.My 3-?ku';ke lsok lfefr iUuk ,oa fueZyk T;ksfr efgyk e.My-  4-?ku';ke lsok lfefr iUuk ,oa fueZyk T;ksfr efgyk e.My</t>
  </si>
  <si>
    <t xml:space="preserve">1-vkadk{kk lexz fodkl lfefr 104 ds&amp;1 Ldhe ua- 71 bUnkSj </t>
  </si>
  <si>
    <t>fueZyk T;ksfr efgyk e.My fujkyk uxj jhok</t>
  </si>
  <si>
    <t>?ku';ke lsok lfefr] B 1/2 lrh'k yksuh jksM tokgj uxj fnYyh &amp; 95</t>
  </si>
  <si>
    <t>1-euksjek osjNk jksM+ 'kktkiqj 2-mRd"kZ efgyk ,oa cky dY;k.k laLFkk 'kktkiqj</t>
  </si>
  <si>
    <t>v'kkldh;@Loa;lsoh laLFkk iwohZ cpr ,oa lk[k lewg vegk ftyk lh/kh</t>
  </si>
  <si>
    <t>1-ek-i`Foh lkojh efgyk e.My] 96 fo|kuxj] lkaosj jksM mTtSu 2-ch-vkj-ds- QwM izk-fy-] 33@1] jk/kk xat nsokl ¼e-iz-½ 3- dqedqe rqylh efgyk e.My lfefr] 38] HkkxZo dkyksuh ukxnk ftyk mTtSu 4-Jh lkbZ Lo&amp;lgk;rk lewg] egknso dkyksuh] jke eafnj ds ihNs efgniqj ftyk mTtSu</t>
  </si>
  <si>
    <t xml:space="preserve">State / UT :Madhya Pradesh  </t>
  </si>
  <si>
    <t>Budget Released till 31.03.2018</t>
  </si>
  <si>
    <t>(For the Period 01.04.17 to 31.03.18)</t>
  </si>
  <si>
    <t>03.05.2017</t>
  </si>
  <si>
    <t>07.05.2017</t>
  </si>
  <si>
    <t>10.05.2017</t>
  </si>
  <si>
    <t>13.07.2017</t>
  </si>
  <si>
    <t>18.07.2017</t>
  </si>
  <si>
    <t>23.07.2017</t>
  </si>
  <si>
    <t>27.12.2017</t>
  </si>
  <si>
    <t>02.01.2018</t>
  </si>
  <si>
    <t>12.01.2018</t>
  </si>
  <si>
    <t>31.01.2018</t>
  </si>
  <si>
    <t>Total Cooking cost expenditure</t>
  </si>
  <si>
    <t xml:space="preserve">Total Unspent Balance as on 31.03.2018   </t>
  </si>
  <si>
    <t>Anuppur</t>
  </si>
  <si>
    <t>Table: AT-7A: Utilisation of Cooking Cost (Upper Primary, Classes VI-VIII) during 2017-18</t>
  </si>
  <si>
    <t>Students</t>
  </si>
  <si>
    <t xml:space="preserve">STATE/UT : Madhya Pradesh </t>
  </si>
  <si>
    <t>Unspent Balance as on 31.03.2018</t>
  </si>
  <si>
    <t>EPO</t>
  </si>
  <si>
    <t xml:space="preserve">STATE/UT:Madhya Pradesh </t>
  </si>
  <si>
    <t>(For the Period 01.4.17 to 31.03.18)</t>
  </si>
  <si>
    <t>Total Expenditure</t>
  </si>
  <si>
    <t xml:space="preserve">Unspent Balance as on 31.03.18  [Col. 4+ Col.5+Col.6 -Col.8]  </t>
  </si>
  <si>
    <t>Unspent balance as on 31.03.18               [Col: (4+5)-7]</t>
  </si>
  <si>
    <t>Gram Panchayat</t>
  </si>
  <si>
    <t>No</t>
  </si>
  <si>
    <t>Yes</t>
  </si>
  <si>
    <t>Yes/Direcotorate</t>
  </si>
  <si>
    <t>Yes/CeoZp office</t>
  </si>
  <si>
    <t>Yes/18002330183</t>
  </si>
  <si>
    <t>Yes/2550097</t>
  </si>
  <si>
    <t>Yes/181</t>
  </si>
  <si>
    <t>Yes/mpmdm@rediffmail.com</t>
  </si>
  <si>
    <t>Madhya pradesh</t>
  </si>
  <si>
    <t>11 Pending</t>
  </si>
  <si>
    <t>Food grain released to SHG</t>
  </si>
  <si>
    <t>Disposed Off</t>
  </si>
  <si>
    <t>85 Pending</t>
  </si>
  <si>
    <t>Payment of Honorarium released</t>
  </si>
  <si>
    <t>7 Pending</t>
  </si>
  <si>
    <t>SCN issued  to agency</t>
  </si>
  <si>
    <t>34 Pending</t>
  </si>
  <si>
    <t>SCN issued to SHG</t>
  </si>
  <si>
    <t>1 Pending</t>
  </si>
  <si>
    <t xml:space="preserve">SCN issued </t>
  </si>
  <si>
    <t xml:space="preserve">Action taken </t>
  </si>
  <si>
    <t>28 Pending</t>
  </si>
  <si>
    <t>169 Pending, Other disposed off</t>
  </si>
  <si>
    <t>total</t>
  </si>
  <si>
    <t>Block / Taluka / Mandal</t>
  </si>
  <si>
    <t xml:space="preserve">Total Lifted 
(Apr-17 to Mar-18 </t>
  </si>
  <si>
    <t xml:space="preserve">Total Consumed 
(Apr-17 to Mar-18 </t>
  </si>
  <si>
    <t>Gross Allocation for the FY 2017-18</t>
  </si>
  <si>
    <t xml:space="preserve">Closing Balance**  (col.9+10-11)                         </t>
  </si>
  <si>
    <t>Agar-Malva</t>
  </si>
  <si>
    <t>Nodal Officer In-charge of MDM in District</t>
  </si>
  <si>
    <t>Table: AT-6A: Utilisation of foodgrains*  (Upper Primary, Classes VI-VIII) during 2017-18</t>
  </si>
  <si>
    <t>Table: AT-6B: PAYMENT OF COST OF FOOD GRAINS TO FCI (Primary Classes I-V) during2017-18</t>
  </si>
  <si>
    <t>No of Students</t>
  </si>
  <si>
    <t>Table: AT-6B: PAYMENT OF COST OF FOOD GRAINS TO FCI (Upper Primary Classes VI-VIII) during2017-18</t>
  </si>
  <si>
    <t>District:</t>
  </si>
  <si>
    <t xml:space="preserve">Nodal Officer In-charge of MDM in District </t>
  </si>
  <si>
    <t>Seal</t>
  </si>
  <si>
    <t>Table: AT-27</t>
  </si>
  <si>
    <t>Table: AT-27: Proposal for coverage of children and working days  for 2018-19 (Primary Classes, I-V)</t>
  </si>
  <si>
    <t xml:space="preserve">Proposed number of children  </t>
  </si>
  <si>
    <t>Anticipated No. of working days</t>
  </si>
  <si>
    <t>Requirement of Foodgrains (in MTs)</t>
  </si>
  <si>
    <t>Requirement of Pulses (in MTs)</t>
  </si>
  <si>
    <t>Total (col. 3+4+5+6)</t>
  </si>
  <si>
    <t xml:space="preserve">*Total </t>
  </si>
  <si>
    <t>*Rice</t>
  </si>
  <si>
    <t>*Wheat</t>
  </si>
  <si>
    <t>*Coarse Grains</t>
  </si>
  <si>
    <t>Pulse 1 (name)</t>
  </si>
  <si>
    <t>Pulse 2 (name)</t>
  </si>
  <si>
    <t>Pulse 3 (name)</t>
  </si>
  <si>
    <t>Pulse 4 (name)</t>
  </si>
  <si>
    <t>Pulse 5 (name)</t>
  </si>
  <si>
    <t>Table: AT-27 A</t>
  </si>
  <si>
    <t>Table: AT-27 A: Proposal for coverage of children and working days  for 2018-19 (Upper Primary,Classes VI-VIII)</t>
  </si>
  <si>
    <t xml:space="preserve">Nodal Officer In-charge of MDM in District  </t>
  </si>
  <si>
    <t>Table: AT-27 B</t>
  </si>
  <si>
    <t>Table: AT-27 B: Proposal for coverage of children for NCLP Schools during 2018-19</t>
  </si>
  <si>
    <t>Table: AT-27C</t>
  </si>
  <si>
    <t>Table: AT-27C : Proposal for coverage of children and working days  for Primary (Classes I-V) in Drought affected areas  during 2018-19</t>
  </si>
  <si>
    <t>Table: AT-27D</t>
  </si>
  <si>
    <t>Table: AT-27 D : Proposal for coverage of children and working days  for Upper Primary (Classes VI-VIII) in Drought affected areas  during 2018-19</t>
  </si>
  <si>
    <t>Requirement of Foodgrains 
(in MTs)</t>
  </si>
  <si>
    <t>Requirement of Pulses
 (in MTs)</t>
  </si>
  <si>
    <t>State / UT:  Madhya Pradesh</t>
  </si>
  <si>
    <t>Table: AT- 10 F</t>
  </si>
  <si>
    <t>Table AT-10 F: Information on Drinking water facilites</t>
  </si>
  <si>
    <t xml:space="preserve">State / UT:  Madhya Pradesh </t>
  </si>
  <si>
    <t>Total Schools</t>
  </si>
  <si>
    <t>Schools having drinking water facilities</t>
  </si>
  <si>
    <t>Schools having safe drinking water facilities</t>
  </si>
  <si>
    <t>Number of Schools having facility of water filtration</t>
  </si>
  <si>
    <t>Types of filtration* used (number of schools)</t>
  </si>
  <si>
    <t>Any Innovation for purification of water</t>
  </si>
  <si>
    <t>Source of Funds used</t>
  </si>
  <si>
    <t>Membrane technology Purification</t>
  </si>
  <si>
    <t>UV purification or e-boiling</t>
  </si>
  <si>
    <t>Candle filter purifier</t>
  </si>
  <si>
    <t>Activated carbon filter purifier</t>
  </si>
  <si>
    <t>CSR</t>
  </si>
  <si>
    <t>Donations etc.</t>
  </si>
  <si>
    <t>RO</t>
  </si>
  <si>
    <t>UF</t>
  </si>
  <si>
    <t>Table-AT- 10-D</t>
  </si>
  <si>
    <t>Annual Work Plan and Budget 2017-18</t>
  </si>
  <si>
    <t>Table: AT 10-D  Manpower dedicated for MDMS</t>
  </si>
  <si>
    <t>State - Madhya Pradesh</t>
  </si>
  <si>
    <t xml:space="preserve">Working under MDMS </t>
  </si>
  <si>
    <t>State Co-ordinator</t>
  </si>
  <si>
    <t>Joint Commissioner</t>
  </si>
  <si>
    <t xml:space="preserve">Other Staff </t>
  </si>
  <si>
    <t>Contractual/ Part time worker</t>
  </si>
  <si>
    <t>Account Officer</t>
  </si>
  <si>
    <t>Ass. Proj. Officer</t>
  </si>
  <si>
    <t>Quality Monitor 
(State Level)</t>
  </si>
  <si>
    <t>Programmer</t>
  </si>
  <si>
    <t>Stenographer</t>
  </si>
  <si>
    <t>Computer Operator</t>
  </si>
  <si>
    <t>Peon</t>
  </si>
  <si>
    <t>Task Manager</t>
  </si>
  <si>
    <t>Quality Monitor</t>
  </si>
  <si>
    <t>Data Entry Operator</t>
  </si>
  <si>
    <t>GrandTotal</t>
  </si>
  <si>
    <t>Date : ______ January 2017</t>
  </si>
  <si>
    <t>(Singarure)</t>
  </si>
  <si>
    <t xml:space="preserve">Secretary </t>
  </si>
  <si>
    <t>Govt. Of Madhya Pradesh 
Panchayat &amp; Rural Development Department,
Bhopal</t>
  </si>
  <si>
    <t>State : Madhya Pradesh</t>
  </si>
  <si>
    <t>During 01.04.16 to 31.12.2016</t>
  </si>
  <si>
    <t>Name of Districts</t>
  </si>
  <si>
    <t>Jhabua*</t>
  </si>
  <si>
    <t>Mandsaur*</t>
  </si>
  <si>
    <t>Ratlam*</t>
  </si>
  <si>
    <t>Tikamgarh*</t>
  </si>
  <si>
    <t>Ujjain*</t>
  </si>
  <si>
    <t>Vidisha*</t>
  </si>
  <si>
    <t>Contents</t>
  </si>
  <si>
    <t>Table No.</t>
  </si>
  <si>
    <t>Particulars</t>
  </si>
  <si>
    <t>AT- 1</t>
  </si>
  <si>
    <t>GENERAL INFORMATION for 2017-18</t>
  </si>
  <si>
    <t>AT - 2</t>
  </si>
  <si>
    <t>Details of  Provisions  in the State Budget 2017-18</t>
  </si>
  <si>
    <t>AT - 2 A</t>
  </si>
  <si>
    <t>Releasing of Funds from State to Directorate / Authority / District / Block / School level for 2017-18</t>
  </si>
  <si>
    <t>AT - 3</t>
  </si>
  <si>
    <t>No. of Institutions in the State vis a vis Institutions serving MDM during 2017-18</t>
  </si>
  <si>
    <t>AT- 3 A</t>
  </si>
  <si>
    <t>No. of Institutions covered  (Primary, Classes I-V)  during 2017-18</t>
  </si>
  <si>
    <t>AT- 3 B</t>
  </si>
  <si>
    <t>No. of Institutions covered (Upper Primary with Primary, Classes I-VIII) during 2017-18</t>
  </si>
  <si>
    <t>AT-3 C</t>
  </si>
  <si>
    <t>No. of Institutions covered (Upper Primary without Primary, Classes VI-VIII) during 2017-18</t>
  </si>
  <si>
    <t>AT - 4</t>
  </si>
  <si>
    <t>Enrolment vis-à-vis availed for MDM  (Primary,Classes I- V) during 2017-18</t>
  </si>
  <si>
    <t>AT - 4 A</t>
  </si>
  <si>
    <t>Enrolment vis-a-vis availed for MDM  (Upper Primary, Classes VI - VIII)</t>
  </si>
  <si>
    <t>AT - 4 B</t>
  </si>
  <si>
    <t>Information on Aadhaar Enrolment</t>
  </si>
  <si>
    <t>AT - 5</t>
  </si>
  <si>
    <t>PAB-MDM Approval vs. PERFORMANCE (Primary, Classes I - V) during 2017-18</t>
  </si>
  <si>
    <t>AT - 5 A</t>
  </si>
  <si>
    <t>PAB-MDM Approval vs. PERFORMANCE (Upper Primary, Classes VI to VIII) during 2017-18</t>
  </si>
  <si>
    <t>AT - 5 B</t>
  </si>
  <si>
    <t>PAB-MDM Approval vs. PERFORMANCE NCLP Schools during 2017-18</t>
  </si>
  <si>
    <t>AT - 5 C</t>
  </si>
  <si>
    <t>PAB-MDM Approval vs. PERFORMANCE (Primary, Classes I - V) during 2017-18 - Drought</t>
  </si>
  <si>
    <t>AT - 5 D</t>
  </si>
  <si>
    <t>PAB-MDM Approval vs. PERFORMANCE (Upper Primary, Classes VI to VIII) during 2017-18 - Drought</t>
  </si>
  <si>
    <t>AT - 6</t>
  </si>
  <si>
    <t>Utilisation of foodgrains  (Primary, Classes I-V) during 2017-18</t>
  </si>
  <si>
    <t>AT - 6 A</t>
  </si>
  <si>
    <t>Utilisation of foodgrains  (Upper Primary, Classes VI-VIII) during 2017-18</t>
  </si>
  <si>
    <t>AT - 6 B</t>
  </si>
  <si>
    <t>PAYMENT OF COST OF FOOD GRAINS TO FCI (Primary and Upper Primary Classes I-VIII) during 2017-18</t>
  </si>
  <si>
    <t>AT - 6 C</t>
  </si>
  <si>
    <t>Utilisation of foodgrains (Coarse Grain) during 2017-18</t>
  </si>
  <si>
    <t>AT - 7</t>
  </si>
  <si>
    <t>Utilisation of Cooking Cost (Primary, Classes I-V) during 2017-18</t>
  </si>
  <si>
    <t>AT - 7 A</t>
  </si>
  <si>
    <t>Utilisation of Cooking cost (Upper Primary Classes, VI-VIII) for 2017-18</t>
  </si>
  <si>
    <t>AT - 8</t>
  </si>
  <si>
    <t>UTILIZATION OF CENTRAL ASSISTANCE TOWARDS HONORARIUM TO COOK-CUM-HELPERS (Primary classes I-V)</t>
  </si>
  <si>
    <t>AT - 8 A</t>
  </si>
  <si>
    <t>UTILIZATION OF CENTRAL ASSISTANCE TOWARDS HONORARIUM TO COOK-CUM-HELPERS (Upper Primary classes VI-VIII)</t>
  </si>
  <si>
    <t>AT - 9</t>
  </si>
  <si>
    <t>Utilisation of Central Assitance towards Transportation Assistance (Primary &amp; Upper Primary,Classes I-VIII) during 2017-18</t>
  </si>
  <si>
    <t>AT - 10</t>
  </si>
  <si>
    <t>Utilisation of Central Assistance towards MME  (Primary &amp; Upper Primary,Classes I-VIII) during 2017-18</t>
  </si>
  <si>
    <t>AT - 10 A</t>
  </si>
  <si>
    <t>Details of Meetings at district level during 2017-18</t>
  </si>
  <si>
    <t>AT - 10 B</t>
  </si>
  <si>
    <t xml:space="preserve">Details of Social Audit </t>
  </si>
  <si>
    <t>AT - 10 C</t>
  </si>
  <si>
    <t>Details of IEC Activities</t>
  </si>
  <si>
    <t>AT - 10 D</t>
  </si>
  <si>
    <t>Manpower dedicated for MDMS</t>
  </si>
  <si>
    <t xml:space="preserve">AT - 10 E </t>
  </si>
  <si>
    <t>Information on Kitchen Garden</t>
  </si>
  <si>
    <t>AT - 11</t>
  </si>
  <si>
    <t xml:space="preserve">Sanction and Utilisation of Central assistance towards construction of Kitchen-cum-store (Primary &amp; Upper Primary,Classes I-VIII) </t>
  </si>
  <si>
    <t>AT - 11 A</t>
  </si>
  <si>
    <t>AT - 12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</si>
  <si>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</si>
  <si>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</si>
  <si>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</si>
  <si>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- 13</t>
  </si>
  <si>
    <t>Details of mode of cooking</t>
  </si>
  <si>
    <t>AT - 14</t>
  </si>
  <si>
    <t>Quality, Safety and Hygiene</t>
  </si>
  <si>
    <t>AT - 14 A</t>
  </si>
  <si>
    <t>Testing of Food Samples</t>
  </si>
  <si>
    <t>AT - 15</t>
  </si>
  <si>
    <t>Contribution by community in form of  Tithi Bhojan or any other similar practice</t>
  </si>
  <si>
    <t>AT - 16</t>
  </si>
  <si>
    <t>Interuptions in serving of MDM and MDM allowance paid to children</t>
  </si>
  <si>
    <t>AT - 17</t>
  </si>
  <si>
    <t>Coverage under Rashtriya Bal Swasthya Karykram (School Health Programme) - 2017-18</t>
  </si>
  <si>
    <t>AT - 18</t>
  </si>
  <si>
    <t>Formation of School Management Committee (SMC) at School Level for Monitoring the Scheme</t>
  </si>
  <si>
    <t>AT - 19</t>
  </si>
  <si>
    <t>Responsibility of Implementation</t>
  </si>
  <si>
    <t>AT - 20</t>
  </si>
  <si>
    <t xml:space="preserve">Information on Cooking Agencies </t>
  </si>
  <si>
    <t>AT - 21</t>
  </si>
  <si>
    <t>Details of engagement and apportionment of honorarium to cook cum helpers (CCH) between schools and centralized kitchen.</t>
  </si>
  <si>
    <t>AT - 22</t>
  </si>
  <si>
    <t>Information on NGOs covering more than 20000 children, if any</t>
  </si>
  <si>
    <t>AT - 23</t>
  </si>
  <si>
    <t>Annual and Monthly data entry status in MDM-MIS during 2017-18</t>
  </si>
  <si>
    <t>AT - 23 A</t>
  </si>
  <si>
    <t>Implementation of Automated Monitoring System  during 2017-18</t>
  </si>
  <si>
    <t>AT - 24</t>
  </si>
  <si>
    <t>Details of discrimination of any kind in MDMS</t>
  </si>
  <si>
    <t>AT - 25</t>
  </si>
  <si>
    <t>Details of Grievance Redressal cell</t>
  </si>
  <si>
    <t>AT - 26</t>
  </si>
  <si>
    <t>Number of School Working Days (Primary,Classes I-V) for 2017-18</t>
  </si>
  <si>
    <t>AT - 26 A</t>
  </si>
  <si>
    <t>Number of School Working Days (Upper Primary,Classes VI-VIII) for 2018-19</t>
  </si>
  <si>
    <t>AT - 27</t>
  </si>
  <si>
    <t>Proposal for coverage of children and working days  for 2018-19  (Primary Classes, I-V)</t>
  </si>
  <si>
    <t>AT - 27 A</t>
  </si>
  <si>
    <t>Proposal for coverage of children and working days  for 2018-19  (Upper Primary,Classes VI-VIII)</t>
  </si>
  <si>
    <t>AT - 27 B</t>
  </si>
  <si>
    <t>Proposal for coverage of children for NCLP Schools during 2018-19</t>
  </si>
  <si>
    <t>AT - 27 C</t>
  </si>
  <si>
    <t>Proposal for coverage of children and working days  for Primary (Classes I-V) in Drought affected areas  during 2018-19</t>
  </si>
  <si>
    <t>AT - 27 D</t>
  </si>
  <si>
    <t>Proposal for coverage of children and working days  for  Upper Primary (Classes VI-VIII)in Drought affected areas  during 2018-19</t>
  </si>
  <si>
    <t>AT - 28</t>
  </si>
  <si>
    <t>Requirement of kitchen-cum-stores in the Primary and Upper Primary schools for the year 2018-19</t>
  </si>
  <si>
    <t>AT - 28 A</t>
  </si>
  <si>
    <t>Requirement of kitchen cum stores as per Plinth Area Norm in the Primary and Upper Primary schools for the year 2018-19</t>
  </si>
  <si>
    <t>AT - 29</t>
  </si>
  <si>
    <t>Requirement of Kitchen Devices during 2018-19 in Primary &amp; Upper Primary Schools</t>
  </si>
  <si>
    <t>AT - 30</t>
  </si>
  <si>
    <t>Requirement of Cook cum Helpers for 2018-19</t>
  </si>
  <si>
    <t>AT - 31</t>
  </si>
  <si>
    <t>Budget Provision for the Year 2018-19</t>
  </si>
  <si>
    <t>AT - 32</t>
  </si>
  <si>
    <t>PAB-MDM Approval vs. PERFORMANCE (Primary Classes I to V) during 2017-18 - Drought</t>
  </si>
  <si>
    <t>AT - 32 A</t>
  </si>
  <si>
    <t>in progress</t>
  </si>
  <si>
    <t>Total Required  kitchenshed</t>
  </si>
  <si>
    <t>RS. 2.00 Lakh</t>
  </si>
  <si>
    <t>cost RS per Unit 60000/-</t>
  </si>
  <si>
    <t xml:space="preserve">Total Rs.42.56 cr. </t>
  </si>
  <si>
    <t>New Senctioned Rs.42.56 cr.</t>
  </si>
  <si>
    <t>In Progress</t>
  </si>
  <si>
    <t>Per Unit cost 60000/-RS</t>
  </si>
  <si>
    <t xml:space="preserve">42.56 Cr. </t>
  </si>
  <si>
    <t>New Senctioned Per Unit Rs. 2.00Lakh</t>
  </si>
  <si>
    <t xml:space="preserve">Not Distribut to District kitchenshed </t>
  </si>
  <si>
    <t xml:space="preserve">uksV% uku }kjk fcy izLrqr ugha fd;s tkus ds dkj.k jkf'k :- 2-39 yk[k dk Hkqxrku fd;k tkuk 'ks"k gSA </t>
  </si>
  <si>
    <t xml:space="preserve">uksV% uku }kjk fcy izLrqr ugha fd;s tkus ds dkj.k jkf'k :- 653-53 yk[k dk Hkqxrku fd;k tkuk 'ks"k gSA </t>
  </si>
  <si>
    <t xml:space="preserve">uksV% uku }kjk fcy izLrqr ugha fd;s tkus ds dkj.k jkf'k :- 630-53 yk[k dk Hkqxrku fd;k tkuk 'ks"k gSA </t>
  </si>
  <si>
    <t>Table: AT-31 : Budget Provision (Normal+Drought) for the Year 2018-19</t>
  </si>
  <si>
    <t>7 marge, 2 Serving by Tribal Scheme, 13 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</si>
</sst>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&quot;$&quot;#,##0.0000_);\(&quot;$&quot;#,##0.0000\)"/>
    <numFmt numFmtId="165" formatCode="0.00000000"/>
    <numFmt numFmtId="166" formatCode="0.0"/>
    <numFmt numFmtId="167" formatCode="0.0000"/>
  </numFmts>
  <fonts count="10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u/>
      <sz val="12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/>
      <sz val="14"/>
      <color indexed="8"/>
      <name val="Arial"/>
      <family val="2"/>
    </font>
    <font>
      <b/>
      <sz val="10"/>
      <color indexed="8"/>
      <name val="Calibri"/>
      <family val="2"/>
    </font>
    <font>
      <i/>
      <u/>
      <sz val="11"/>
      <name val="Arial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7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Trebuchet MS"/>
      <family val="2"/>
    </font>
    <font>
      <b/>
      <sz val="8"/>
      <name val="Arial"/>
      <family val="2"/>
    </font>
    <font>
      <sz val="2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Cambria"/>
      <family val="1"/>
      <scheme val="major"/>
    </font>
    <font>
      <sz val="12"/>
      <name val="Tms Rmn"/>
    </font>
    <font>
      <u/>
      <sz val="10"/>
      <color indexed="12"/>
      <name val="Arial"/>
      <family val="2"/>
    </font>
    <font>
      <sz val="14"/>
      <name val="Arjun"/>
    </font>
    <font>
      <sz val="7"/>
      <name val="Small Fonts"/>
      <family val="2"/>
    </font>
    <font>
      <sz val="11"/>
      <color indexed="8"/>
      <name val="Calibri"/>
      <family val="2"/>
    </font>
    <font>
      <i/>
      <sz val="11"/>
      <color indexed="8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i/>
      <u/>
      <sz val="14"/>
      <name val="Arial"/>
      <family val="2"/>
    </font>
    <font>
      <b/>
      <sz val="14"/>
      <color indexed="8"/>
      <name val="Arial"/>
      <family val="2"/>
    </font>
    <font>
      <sz val="14"/>
      <name val="Times New Roman"/>
      <family val="1"/>
    </font>
    <font>
      <b/>
      <sz val="14"/>
      <color theme="1"/>
      <name val="Arial"/>
      <family val="2"/>
    </font>
    <font>
      <sz val="14"/>
      <name val="DevLys 010"/>
    </font>
    <font>
      <sz val="12"/>
      <name val="DevLys 010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Calibri"/>
      <family val="2"/>
      <scheme val="minor"/>
    </font>
    <font>
      <b/>
      <i/>
      <sz val="12"/>
      <name val="Arial"/>
      <family val="2"/>
    </font>
    <font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36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</font>
    <font>
      <b/>
      <sz val="12"/>
      <name val="DevLys 010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36">
    <xf numFmtId="0" fontId="0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9" fillId="0" borderId="0"/>
    <xf numFmtId="0" fontId="12" fillId="0" borderId="0"/>
    <xf numFmtId="0" fontId="69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18" applyNumberFormat="0" applyAlignment="0" applyProtection="0">
      <alignment horizontal="left" vertical="center"/>
    </xf>
    <xf numFmtId="0" fontId="18" fillId="0" borderId="9">
      <alignment horizontal="left"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>
      <alignment horizontal="justify" vertical="top" wrapText="1"/>
    </xf>
    <xf numFmtId="0" fontId="71" fillId="0" borderId="0">
      <alignment horizontal="justify" vertical="justify" wrapText="1"/>
    </xf>
    <xf numFmtId="37" fontId="72" fillId="0" borderId="0"/>
    <xf numFmtId="37" fontId="72" fillId="0" borderId="0"/>
    <xf numFmtId="37" fontId="72" fillId="0" borderId="0"/>
    <xf numFmtId="164" fontId="19" fillId="0" borderId="0"/>
    <xf numFmtId="164" fontId="19" fillId="0" borderId="0"/>
    <xf numFmtId="164" fontId="19" fillId="0" borderId="0"/>
    <xf numFmtId="0" fontId="73" fillId="0" borderId="0"/>
    <xf numFmtId="0" fontId="73" fillId="0" borderId="0"/>
    <xf numFmtId="0" fontId="73" fillId="0" borderId="0"/>
    <xf numFmtId="0" fontId="19" fillId="0" borderId="0"/>
    <xf numFmtId="0" fontId="12" fillId="0" borderId="0"/>
    <xf numFmtId="0" fontId="19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3" fillId="0" borderId="0"/>
    <xf numFmtId="0" fontId="1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2" fillId="0" borderId="0"/>
    <xf numFmtId="0" fontId="1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73" fillId="0" borderId="0"/>
    <xf numFmtId="0" fontId="19" fillId="0" borderId="0"/>
    <xf numFmtId="0" fontId="73" fillId="0" borderId="0"/>
    <xf numFmtId="0" fontId="19" fillId="0" borderId="0"/>
    <xf numFmtId="0" fontId="73" fillId="0" borderId="0"/>
    <xf numFmtId="0" fontId="73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19" fillId="0" borderId="0"/>
    <xf numFmtId="0" fontId="77" fillId="0" borderId="0"/>
    <xf numFmtId="0" fontId="77" fillId="0" borderId="0"/>
    <xf numFmtId="0" fontId="77" fillId="0" borderId="0"/>
    <xf numFmtId="0" fontId="19" fillId="0" borderId="0"/>
    <xf numFmtId="0" fontId="19" fillId="0" borderId="0"/>
    <xf numFmtId="0" fontId="77" fillId="0" borderId="0"/>
    <xf numFmtId="0" fontId="77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2" fillId="0" borderId="0"/>
    <xf numFmtId="0" fontId="1" fillId="0" borderId="0"/>
    <xf numFmtId="0" fontId="1" fillId="0" borderId="0"/>
  </cellStyleXfs>
  <cellXfs count="1664">
    <xf numFmtId="0" fontId="0" fillId="0" borderId="0" xfId="0"/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0" xfId="0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0" fillId="0" borderId="0" xfId="0" applyBorder="1"/>
    <xf numFmtId="0" fontId="18" fillId="0" borderId="0" xfId="0" applyFont="1"/>
    <xf numFmtId="0" fontId="14" fillId="0" borderId="0" xfId="0" applyFont="1"/>
    <xf numFmtId="0" fontId="19" fillId="0" borderId="0" xfId="0" applyFont="1"/>
    <xf numFmtId="0" fontId="14" fillId="0" borderId="0" xfId="0" applyFont="1" applyBorder="1" applyAlignment="1">
      <alignment horizontal="right"/>
    </xf>
    <xf numFmtId="0" fontId="19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/>
    </xf>
    <xf numFmtId="0" fontId="19" fillId="0" borderId="2" xfId="0" applyFont="1" applyBorder="1"/>
    <xf numFmtId="0" fontId="19" fillId="0" borderId="2" xfId="0" quotePrefix="1" applyFont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Border="1"/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4" fillId="0" borderId="6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9" fillId="0" borderId="5" xfId="0" applyFont="1" applyBorder="1"/>
    <xf numFmtId="0" fontId="19" fillId="0" borderId="6" xfId="0" applyFont="1" applyBorder="1"/>
    <xf numFmtId="0" fontId="14" fillId="0" borderId="2" xfId="0" applyFont="1" applyBorder="1"/>
    <xf numFmtId="0" fontId="14" fillId="0" borderId="0" xfId="0" applyFont="1" applyBorder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4" fillId="0" borderId="1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vertical="top"/>
    </xf>
    <xf numFmtId="0" fontId="14" fillId="0" borderId="0" xfId="0" applyFont="1" applyAlignment="1"/>
    <xf numFmtId="0" fontId="19" fillId="0" borderId="0" xfId="0" applyFont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9" fillId="0" borderId="0" xfId="0" applyFont="1" applyBorder="1" applyAlignment="1">
      <alignment horizontal="left" wrapText="1"/>
    </xf>
    <xf numFmtId="0" fontId="15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5" fillId="0" borderId="0" xfId="0" applyFont="1"/>
    <xf numFmtId="0" fontId="27" fillId="0" borderId="2" xfId="0" applyFont="1" applyBorder="1" applyAlignment="1">
      <alignment horizontal="center" vertical="top" wrapText="1"/>
    </xf>
    <xf numFmtId="0" fontId="25" fillId="0" borderId="2" xfId="0" applyFont="1" applyBorder="1"/>
    <xf numFmtId="0" fontId="25" fillId="0" borderId="2" xfId="0" applyFont="1" applyBorder="1" applyAlignment="1">
      <alignment horizontal="center"/>
    </xf>
    <xf numFmtId="0" fontId="27" fillId="0" borderId="0" xfId="0" applyFont="1"/>
    <xf numFmtId="0" fontId="25" fillId="0" borderId="0" xfId="0" applyFont="1" applyBorder="1"/>
    <xf numFmtId="0" fontId="25" fillId="0" borderId="0" xfId="0" applyFont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5" fillId="0" borderId="2" xfId="0" applyFont="1" applyBorder="1" applyAlignment="1">
      <alignment horizontal="center" vertical="top" wrapText="1"/>
    </xf>
    <xf numFmtId="0" fontId="25" fillId="0" borderId="2" xfId="0" applyFont="1" applyBorder="1" applyAlignment="1">
      <alignment vertical="top" wrapText="1"/>
    </xf>
    <xf numFmtId="0" fontId="27" fillId="0" borderId="2" xfId="0" applyFont="1" applyBorder="1" applyAlignment="1">
      <alignment vertical="top" wrapText="1"/>
    </xf>
    <xf numFmtId="0" fontId="27" fillId="0" borderId="2" xfId="0" applyFont="1" applyFill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25" fillId="0" borderId="0" xfId="0" applyFont="1" applyBorder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0" fontId="22" fillId="0" borderId="0" xfId="0" applyFont="1"/>
    <xf numFmtId="0" fontId="29" fillId="0" borderId="2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29" fillId="0" borderId="0" xfId="0" applyFont="1"/>
    <xf numFmtId="0" fontId="19" fillId="2" borderId="2" xfId="0" applyFont="1" applyFill="1" applyBorder="1" applyAlignment="1"/>
    <xf numFmtId="0" fontId="0" fillId="0" borderId="5" xfId="0" applyBorder="1"/>
    <xf numFmtId="0" fontId="19" fillId="0" borderId="0" xfId="0" quotePrefix="1" applyFont="1" applyBorder="1" applyAlignment="1">
      <alignment horizontal="center"/>
    </xf>
    <xf numFmtId="0" fontId="31" fillId="0" borderId="0" xfId="1" applyFont="1"/>
    <xf numFmtId="0" fontId="32" fillId="0" borderId="2" xfId="1" applyFont="1" applyBorder="1" applyAlignment="1">
      <alignment horizontal="center" vertical="top" wrapText="1"/>
    </xf>
    <xf numFmtId="0" fontId="55" fillId="0" borderId="0" xfId="1"/>
    <xf numFmtId="0" fontId="55" fillId="0" borderId="0" xfId="1" applyAlignment="1">
      <alignment horizontal="left"/>
    </xf>
    <xf numFmtId="0" fontId="33" fillId="0" borderId="0" xfId="1" applyFont="1" applyAlignment="1">
      <alignment horizontal="left"/>
    </xf>
    <xf numFmtId="0" fontId="55" fillId="0" borderId="7" xfId="1" applyBorder="1" applyAlignment="1">
      <alignment horizontal="center"/>
    </xf>
    <xf numFmtId="0" fontId="30" fillId="0" borderId="0" xfId="1" applyFont="1"/>
    <xf numFmtId="0" fontId="30" fillId="0" borderId="0" xfId="1" applyFont="1" applyAlignment="1">
      <alignment horizontal="center"/>
    </xf>
    <xf numFmtId="0" fontId="55" fillId="0" borderId="2" xfId="1" applyBorder="1"/>
    <xf numFmtId="0" fontId="55" fillId="0" borderId="0" xfId="1" applyBorder="1"/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34" fillId="0" borderId="3" xfId="1" applyFont="1" applyBorder="1" applyAlignment="1">
      <alignment horizontal="center" vertical="top" wrapText="1"/>
    </xf>
    <xf numFmtId="0" fontId="34" fillId="0" borderId="2" xfId="1" applyFont="1" applyBorder="1" applyAlignment="1">
      <alignment horizontal="center" vertical="top" wrapText="1"/>
    </xf>
    <xf numFmtId="0" fontId="30" fillId="0" borderId="0" xfId="1" applyFont="1" applyBorder="1" applyAlignment="1">
      <alignment horizontal="left"/>
    </xf>
    <xf numFmtId="0" fontId="19" fillId="0" borderId="0" xfId="2"/>
    <xf numFmtId="0" fontId="24" fillId="0" borderId="0" xfId="2" applyFont="1" applyAlignment="1">
      <alignment horizontal="center"/>
    </xf>
    <xf numFmtId="0" fontId="17" fillId="0" borderId="0" xfId="2" applyFont="1" applyAlignment="1">
      <alignment horizontal="center"/>
    </xf>
    <xf numFmtId="0" fontId="16" fillId="0" borderId="0" xfId="2" applyFont="1"/>
    <xf numFmtId="0" fontId="14" fillId="0" borderId="2" xfId="2" applyFont="1" applyBorder="1" applyAlignment="1">
      <alignment horizontal="center"/>
    </xf>
    <xf numFmtId="0" fontId="14" fillId="0" borderId="2" xfId="2" applyFont="1" applyBorder="1" applyAlignment="1">
      <alignment horizontal="center" vertical="top" wrapText="1"/>
    </xf>
    <xf numFmtId="0" fontId="14" fillId="0" borderId="4" xfId="2" applyFont="1" applyBorder="1" applyAlignment="1">
      <alignment horizontal="center" vertical="top" wrapText="1"/>
    </xf>
    <xf numFmtId="0" fontId="14" fillId="0" borderId="5" xfId="2" applyFont="1" applyBorder="1" applyAlignment="1">
      <alignment horizontal="center" vertical="top" wrapText="1"/>
    </xf>
    <xf numFmtId="0" fontId="19" fillId="0" borderId="2" xfId="2" applyBorder="1" applyAlignment="1">
      <alignment horizontal="center"/>
    </xf>
    <xf numFmtId="0" fontId="19" fillId="0" borderId="2" xfId="2" applyBorder="1"/>
    <xf numFmtId="0" fontId="19" fillId="0" borderId="4" xfId="2" applyBorder="1"/>
    <xf numFmtId="0" fontId="19" fillId="0" borderId="2" xfId="2" quotePrefix="1" applyBorder="1" applyAlignment="1">
      <alignment horizontal="center"/>
    </xf>
    <xf numFmtId="0" fontId="19" fillId="0" borderId="0" xfId="2" applyFill="1" applyBorder="1" applyAlignment="1">
      <alignment horizontal="left"/>
    </xf>
    <xf numFmtId="0" fontId="14" fillId="0" borderId="0" xfId="2" applyFont="1" applyBorder="1" applyAlignment="1">
      <alignment horizontal="center"/>
    </xf>
    <xf numFmtId="0" fontId="19" fillId="0" borderId="0" xfId="2" applyBorder="1"/>
    <xf numFmtId="0" fontId="18" fillId="0" borderId="0" xfId="2" applyFont="1"/>
    <xf numFmtId="0" fontId="14" fillId="0" borderId="0" xfId="2" applyFont="1"/>
    <xf numFmtId="0" fontId="15" fillId="0" borderId="0" xfId="2" applyFont="1" applyAlignment="1"/>
    <xf numFmtId="0" fontId="29" fillId="0" borderId="7" xfId="0" applyFont="1" applyBorder="1" applyAlignment="1"/>
    <xf numFmtId="0" fontId="14" fillId="0" borderId="6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9" fillId="0" borderId="8" xfId="0" applyFont="1" applyBorder="1"/>
    <xf numFmtId="0" fontId="14" fillId="0" borderId="9" xfId="0" applyFont="1" applyFill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center" wrapText="1"/>
    </xf>
    <xf numFmtId="0" fontId="18" fillId="0" borderId="0" xfId="0" applyFont="1" applyAlignment="1"/>
    <xf numFmtId="0" fontId="31" fillId="0" borderId="2" xfId="1" applyFont="1" applyBorder="1"/>
    <xf numFmtId="0" fontId="31" fillId="0" borderId="2" xfId="1" applyFont="1" applyBorder="1" applyAlignment="1">
      <alignment wrapText="1"/>
    </xf>
    <xf numFmtId="0" fontId="31" fillId="0" borderId="2" xfId="1" applyFont="1" applyBorder="1" applyAlignment="1"/>
    <xf numFmtId="0" fontId="31" fillId="0" borderId="0" xfId="1" applyFont="1" applyBorder="1"/>
    <xf numFmtId="0" fontId="14" fillId="0" borderId="10" xfId="0" applyFont="1" applyFill="1" applyBorder="1" applyAlignment="1">
      <alignment horizontal="center" vertical="top" wrapText="1"/>
    </xf>
    <xf numFmtId="0" fontId="29" fillId="0" borderId="0" xfId="0" applyFont="1" applyBorder="1" applyAlignment="1"/>
    <xf numFmtId="0" fontId="17" fillId="0" borderId="0" xfId="0" applyFont="1" applyAlignment="1"/>
    <xf numFmtId="0" fontId="22" fillId="0" borderId="0" xfId="0" applyFont="1" applyBorder="1"/>
    <xf numFmtId="0" fontId="36" fillId="0" borderId="0" xfId="1" applyFont="1"/>
    <xf numFmtId="0" fontId="55" fillId="0" borderId="2" xfId="1" applyBorder="1" applyAlignment="1">
      <alignment horizontal="center"/>
    </xf>
    <xf numFmtId="0" fontId="31" fillId="0" borderId="2" xfId="1" applyFont="1" applyBorder="1" applyAlignment="1">
      <alignment horizontal="center"/>
    </xf>
    <xf numFmtId="0" fontId="14" fillId="0" borderId="0" xfId="2" applyFont="1" applyBorder="1"/>
    <xf numFmtId="0" fontId="30" fillId="0" borderId="0" xfId="1" applyFont="1" applyBorder="1" applyAlignment="1">
      <alignment horizontal="center"/>
    </xf>
    <xf numFmtId="0" fontId="18" fillId="0" borderId="0" xfId="0" applyFont="1" applyBorder="1"/>
    <xf numFmtId="0" fontId="32" fillId="0" borderId="3" xfId="1" applyFont="1" applyBorder="1" applyAlignment="1">
      <alignment horizontal="center" vertical="top" wrapText="1"/>
    </xf>
    <xf numFmtId="0" fontId="18" fillId="0" borderId="2" xfId="0" applyFont="1" applyBorder="1"/>
    <xf numFmtId="0" fontId="14" fillId="0" borderId="0" xfId="0" applyFont="1" applyAlignment="1">
      <alignment horizontal="right" vertical="top" wrapText="1"/>
    </xf>
    <xf numFmtId="0" fontId="14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9" fillId="0" borderId="7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2" applyFont="1" applyAlignment="1">
      <alignment horizontal="center"/>
    </xf>
    <xf numFmtId="0" fontId="30" fillId="0" borderId="2" xfId="1" applyFont="1" applyBorder="1" applyAlignment="1">
      <alignment horizontal="center"/>
    </xf>
    <xf numFmtId="0" fontId="30" fillId="0" borderId="0" xfId="1" applyFont="1" applyAlignment="1">
      <alignment horizontal="center" vertical="top" wrapText="1"/>
    </xf>
    <xf numFmtId="0" fontId="30" fillId="0" borderId="2" xfId="1" applyFont="1" applyBorder="1" applyAlignment="1">
      <alignment horizontal="center" vertical="top" wrapText="1"/>
    </xf>
    <xf numFmtId="0" fontId="23" fillId="0" borderId="0" xfId="2" applyFont="1" applyAlignment="1"/>
    <xf numFmtId="0" fontId="29" fillId="0" borderId="0" xfId="0" applyFont="1" applyBorder="1" applyAlignment="1">
      <alignment horizontal="center"/>
    </xf>
    <xf numFmtId="0" fontId="18" fillId="0" borderId="7" xfId="0" applyFont="1" applyBorder="1" applyAlignment="1"/>
    <xf numFmtId="0" fontId="14" fillId="0" borderId="10" xfId="2" applyFont="1" applyFill="1" applyBorder="1" applyAlignment="1">
      <alignment horizontal="center" vertical="top" wrapText="1"/>
    </xf>
    <xf numFmtId="0" fontId="19" fillId="0" borderId="0" xfId="2" applyAlignment="1">
      <alignment horizontal="left"/>
    </xf>
    <xf numFmtId="0" fontId="18" fillId="0" borderId="0" xfId="2" applyFont="1" applyAlignment="1">
      <alignment vertical="top" wrapText="1"/>
    </xf>
    <xf numFmtId="0" fontId="26" fillId="0" borderId="0" xfId="0" applyFont="1" applyAlignment="1">
      <alignment horizontal="left"/>
    </xf>
    <xf numFmtId="0" fontId="14" fillId="0" borderId="8" xfId="0" applyFont="1" applyBorder="1" applyAlignment="1">
      <alignment horizontal="center" vertical="top" wrapText="1"/>
    </xf>
    <xf numFmtId="0" fontId="19" fillId="0" borderId="0" xfId="1" applyFont="1"/>
    <xf numFmtId="0" fontId="17" fillId="0" borderId="0" xfId="1" applyFont="1" applyAlignment="1">
      <alignment horizontal="center"/>
    </xf>
    <xf numFmtId="0" fontId="14" fillId="0" borderId="2" xfId="1" applyFont="1" applyBorder="1" applyAlignment="1">
      <alignment horizontal="center" vertical="top" wrapText="1"/>
    </xf>
    <xf numFmtId="0" fontId="19" fillId="0" borderId="2" xfId="1" applyFont="1" applyBorder="1"/>
    <xf numFmtId="0" fontId="17" fillId="0" borderId="2" xfId="1" applyFont="1" applyBorder="1" applyAlignment="1">
      <alignment horizontal="center"/>
    </xf>
    <xf numFmtId="0" fontId="21" fillId="0" borderId="2" xfId="1" applyFont="1" applyBorder="1"/>
    <xf numFmtId="0" fontId="21" fillId="0" borderId="2" xfId="1" applyFont="1" applyFill="1" applyBorder="1" applyAlignment="1">
      <alignment horizontal="left"/>
    </xf>
    <xf numFmtId="0" fontId="21" fillId="0" borderId="0" xfId="1" applyFont="1"/>
    <xf numFmtId="0" fontId="18" fillId="0" borderId="2" xfId="1" applyFont="1" applyBorder="1" applyAlignment="1">
      <alignment vertical="top" wrapText="1"/>
    </xf>
    <xf numFmtId="0" fontId="24" fillId="0" borderId="2" xfId="1" applyFont="1" applyBorder="1"/>
    <xf numFmtId="0" fontId="18" fillId="0" borderId="2" xfId="1" applyFont="1" applyBorder="1" applyAlignment="1">
      <alignment vertical="center" wrapText="1"/>
    </xf>
    <xf numFmtId="0" fontId="14" fillId="0" borderId="2" xfId="1" applyFont="1" applyBorder="1"/>
    <xf numFmtId="0" fontId="19" fillId="0" borderId="2" xfId="1" applyFont="1" applyBorder="1" applyAlignment="1"/>
    <xf numFmtId="0" fontId="19" fillId="0" borderId="2" xfId="1" applyFont="1" applyBorder="1" applyAlignment="1">
      <alignment horizontal="center"/>
    </xf>
    <xf numFmtId="0" fontId="29" fillId="0" borderId="2" xfId="1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37" fillId="0" borderId="2" xfId="0" applyFont="1" applyBorder="1" applyAlignment="1">
      <alignment horizontal="center" vertical="top" wrapText="1"/>
    </xf>
    <xf numFmtId="0" fontId="38" fillId="0" borderId="0" xfId="0" applyFont="1" applyAlignment="1">
      <alignment vertical="top" wrapText="1"/>
    </xf>
    <xf numFmtId="0" fontId="19" fillId="0" borderId="2" xfId="0" applyFont="1" applyBorder="1" applyAlignment="1">
      <alignment wrapText="1"/>
    </xf>
    <xf numFmtId="0" fontId="39" fillId="0" borderId="3" xfId="1" applyFont="1" applyBorder="1" applyAlignment="1">
      <alignment horizontal="center" vertical="top" wrapText="1"/>
    </xf>
    <xf numFmtId="0" fontId="40" fillId="0" borderId="2" xfId="1" applyFont="1" applyBorder="1" applyAlignment="1">
      <alignment horizontal="center" vertical="top" wrapText="1"/>
    </xf>
    <xf numFmtId="0" fontId="36" fillId="0" borderId="0" xfId="1" applyFont="1" applyAlignment="1">
      <alignment horizontal="center"/>
    </xf>
    <xf numFmtId="0" fontId="40" fillId="0" borderId="10" xfId="1" applyFont="1" applyBorder="1" applyAlignment="1">
      <alignment horizontal="center" wrapText="1"/>
    </xf>
    <xf numFmtId="0" fontId="40" fillId="0" borderId="1" xfId="1" applyFont="1" applyBorder="1" applyAlignment="1">
      <alignment horizontal="center"/>
    </xf>
    <xf numFmtId="0" fontId="14" fillId="0" borderId="11" xfId="2" applyFont="1" applyFill="1" applyBorder="1" applyAlignment="1">
      <alignment horizontal="center" vertical="top" wrapText="1"/>
    </xf>
    <xf numFmtId="0" fontId="19" fillId="0" borderId="5" xfId="2" applyBorder="1"/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top" wrapText="1"/>
    </xf>
    <xf numFmtId="0" fontId="14" fillId="0" borderId="0" xfId="0" applyFont="1" applyBorder="1" applyAlignment="1"/>
    <xf numFmtId="0" fontId="27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6" xfId="0" applyBorder="1"/>
    <xf numFmtId="0" fontId="18" fillId="0" borderId="0" xfId="0" applyFont="1" applyBorder="1" applyAlignment="1"/>
    <xf numFmtId="0" fontId="34" fillId="0" borderId="5" xfId="1" applyFont="1" applyBorder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42" fillId="0" borderId="0" xfId="1" applyFont="1" applyAlignment="1">
      <alignment horizontal="center"/>
    </xf>
    <xf numFmtId="0" fontId="19" fillId="0" borderId="0" xfId="2" applyFont="1"/>
    <xf numFmtId="0" fontId="14" fillId="0" borderId="2" xfId="1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vertical="top"/>
    </xf>
    <xf numFmtId="0" fontId="29" fillId="0" borderId="2" xfId="2" applyFont="1" applyBorder="1" applyAlignment="1">
      <alignment horizontal="center" wrapText="1"/>
    </xf>
    <xf numFmtId="0" fontId="29" fillId="0" borderId="0" xfId="0" applyFont="1" applyAlignment="1">
      <alignment horizontal="center" vertical="top" wrapText="1"/>
    </xf>
    <xf numFmtId="0" fontId="14" fillId="0" borderId="2" xfId="2" applyFont="1" applyBorder="1" applyAlignment="1">
      <alignment horizontal="left" vertical="center" wrapText="1"/>
    </xf>
    <xf numFmtId="0" fontId="14" fillId="0" borderId="2" xfId="2" applyFont="1" applyBorder="1" applyAlignment="1">
      <alignment horizontal="left" vertical="center"/>
    </xf>
    <xf numFmtId="0" fontId="20" fillId="0" borderId="2" xfId="2" applyFont="1" applyBorder="1" applyAlignment="1">
      <alignment horizontal="left" vertical="center" wrapText="1"/>
    </xf>
    <xf numFmtId="0" fontId="19" fillId="0" borderId="0" xfId="3"/>
    <xf numFmtId="0" fontId="18" fillId="0" borderId="0" xfId="3" applyFont="1" applyAlignment="1"/>
    <xf numFmtId="0" fontId="24" fillId="0" borderId="0" xfId="3" applyFont="1" applyAlignment="1"/>
    <xf numFmtId="0" fontId="16" fillId="0" borderId="0" xfId="3" applyFont="1"/>
    <xf numFmtId="0" fontId="29" fillId="0" borderId="2" xfId="3" applyFont="1" applyBorder="1" applyAlignment="1">
      <alignment horizontal="center" vertical="top" wrapText="1"/>
    </xf>
    <xf numFmtId="0" fontId="29" fillId="0" borderId="0" xfId="3" applyFont="1"/>
    <xf numFmtId="0" fontId="29" fillId="0" borderId="2" xfId="3" applyFont="1" applyBorder="1"/>
    <xf numFmtId="0" fontId="29" fillId="0" borderId="0" xfId="3" applyFont="1" applyBorder="1"/>
    <xf numFmtId="0" fontId="29" fillId="0" borderId="5" xfId="3" applyFont="1" applyBorder="1" applyAlignment="1">
      <alignment horizontal="center" vertical="top" wrapText="1"/>
    </xf>
    <xf numFmtId="0" fontId="29" fillId="0" borderId="9" xfId="3" applyFont="1" applyBorder="1" applyAlignment="1">
      <alignment horizontal="center" vertical="top" wrapText="1"/>
    </xf>
    <xf numFmtId="0" fontId="29" fillId="0" borderId="6" xfId="3" applyFont="1" applyBorder="1" applyAlignment="1">
      <alignment horizontal="center" vertical="top" wrapText="1"/>
    </xf>
    <xf numFmtId="0" fontId="14" fillId="0" borderId="0" xfId="3" applyFont="1"/>
    <xf numFmtId="0" fontId="29" fillId="0" borderId="2" xfId="3" applyFont="1" applyBorder="1" applyAlignment="1">
      <alignment horizontal="center"/>
    </xf>
    <xf numFmtId="0" fontId="14" fillId="0" borderId="2" xfId="3" applyFont="1" applyBorder="1"/>
    <xf numFmtId="0" fontId="14" fillId="0" borderId="2" xfId="3" applyFont="1" applyBorder="1" applyAlignment="1">
      <alignment horizontal="center"/>
    </xf>
    <xf numFmtId="0" fontId="14" fillId="0" borderId="2" xfId="3" applyFont="1" applyBorder="1" applyAlignment="1">
      <alignment horizontal="left"/>
    </xf>
    <xf numFmtId="0" fontId="19" fillId="0" borderId="2" xfId="3" applyBorder="1"/>
    <xf numFmtId="0" fontId="14" fillId="0" borderId="2" xfId="3" applyFont="1" applyBorder="1" applyAlignment="1">
      <alignment horizontal="left" wrapText="1"/>
    </xf>
    <xf numFmtId="0" fontId="19" fillId="0" borderId="2" xfId="3" quotePrefix="1" applyBorder="1" applyAlignment="1">
      <alignment horizontal="center"/>
    </xf>
    <xf numFmtId="0" fontId="19" fillId="0" borderId="2" xfId="3" quotePrefix="1" applyBorder="1" applyAlignment="1">
      <alignment horizontal="left"/>
    </xf>
    <xf numFmtId="0" fontId="19" fillId="0" borderId="0" xfId="3" applyFill="1" applyBorder="1" applyAlignment="1">
      <alignment horizontal="left"/>
    </xf>
    <xf numFmtId="0" fontId="19" fillId="0" borderId="0" xfId="3" applyAlignment="1">
      <alignment horizontal="left"/>
    </xf>
    <xf numFmtId="0" fontId="18" fillId="0" borderId="0" xfId="3" applyFont="1"/>
    <xf numFmtId="0" fontId="19" fillId="0" borderId="0" xfId="4"/>
    <xf numFmtId="0" fontId="15" fillId="0" borderId="0" xfId="4" applyFont="1" applyAlignment="1">
      <alignment horizontal="right"/>
    </xf>
    <xf numFmtId="0" fontId="16" fillId="0" borderId="0" xfId="4" applyFont="1" applyAlignment="1">
      <alignment horizontal="right"/>
    </xf>
    <xf numFmtId="0" fontId="27" fillId="0" borderId="2" xfId="4" applyFont="1" applyBorder="1" applyAlignment="1">
      <alignment horizontal="center" vertical="top" wrapText="1"/>
    </xf>
    <xf numFmtId="0" fontId="27" fillId="0" borderId="2" xfId="4" applyFont="1" applyBorder="1" applyAlignment="1">
      <alignment horizontal="center" vertical="center" wrapText="1"/>
    </xf>
    <xf numFmtId="0" fontId="14" fillId="0" borderId="2" xfId="4" applyFont="1" applyBorder="1" applyAlignment="1">
      <alignment horizontal="center" vertical="center"/>
    </xf>
    <xf numFmtId="0" fontId="25" fillId="0" borderId="2" xfId="4" applyFont="1" applyBorder="1" applyAlignment="1">
      <alignment horizontal="left" vertical="top" wrapText="1"/>
    </xf>
    <xf numFmtId="0" fontId="25" fillId="0" borderId="2" xfId="4" applyFont="1" applyBorder="1" applyAlignment="1">
      <alignment horizontal="center" vertical="top" wrapText="1"/>
    </xf>
    <xf numFmtId="0" fontId="25" fillId="0" borderId="0" xfId="4" applyFont="1" applyAlignment="1">
      <alignment horizontal="left"/>
    </xf>
    <xf numFmtId="0" fontId="5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/>
    <xf numFmtId="0" fontId="47" fillId="0" borderId="0" xfId="0" applyFont="1" applyBorder="1" applyAlignment="1"/>
    <xf numFmtId="0" fontId="47" fillId="0" borderId="1" xfId="0" applyFont="1" applyBorder="1" applyAlignment="1">
      <alignment vertical="top" wrapText="1"/>
    </xf>
    <xf numFmtId="0" fontId="47" fillId="3" borderId="1" xfId="0" applyFont="1" applyFill="1" applyBorder="1" applyAlignment="1">
      <alignment vertical="center" wrapText="1"/>
    </xf>
    <xf numFmtId="0" fontId="48" fillId="0" borderId="2" xfId="0" quotePrefix="1" applyFont="1" applyBorder="1" applyAlignment="1">
      <alignment horizontal="center" vertical="top" wrapText="1"/>
    </xf>
    <xf numFmtId="0" fontId="0" fillId="3" borderId="2" xfId="0" applyFill="1" applyBorder="1"/>
    <xf numFmtId="0" fontId="58" fillId="0" borderId="0" xfId="0" applyFont="1"/>
    <xf numFmtId="0" fontId="14" fillId="0" borderId="0" xfId="1" applyFont="1"/>
    <xf numFmtId="0" fontId="14" fillId="0" borderId="0" xfId="1" applyFont="1" applyAlignment="1">
      <alignment horizontal="center" vertical="top" wrapText="1"/>
    </xf>
    <xf numFmtId="0" fontId="14" fillId="0" borderId="0" xfId="1" applyFont="1" applyAlignment="1">
      <alignment horizontal="center"/>
    </xf>
    <xf numFmtId="0" fontId="29" fillId="0" borderId="0" xfId="1" applyFont="1" applyAlignment="1">
      <alignment horizontal="left"/>
    </xf>
    <xf numFmtId="0" fontId="18" fillId="0" borderId="0" xfId="1" applyFont="1"/>
    <xf numFmtId="0" fontId="14" fillId="0" borderId="0" xfId="1" applyFont="1" applyAlignment="1"/>
    <xf numFmtId="0" fontId="14" fillId="0" borderId="7" xfId="1" applyFont="1" applyBorder="1" applyAlignment="1"/>
    <xf numFmtId="0" fontId="14" fillId="0" borderId="0" xfId="1" applyFont="1" applyBorder="1" applyAlignment="1"/>
    <xf numFmtId="0" fontId="14" fillId="0" borderId="0" xfId="1" applyFont="1" applyBorder="1"/>
    <xf numFmtId="0" fontId="14" fillId="0" borderId="0" xfId="1" applyFont="1" applyBorder="1" applyAlignment="1">
      <alignment horizontal="center" vertical="top" wrapText="1"/>
    </xf>
    <xf numFmtId="0" fontId="27" fillId="0" borderId="0" xfId="1" applyFont="1" applyBorder="1" applyAlignment="1">
      <alignment horizontal="left"/>
    </xf>
    <xf numFmtId="0" fontId="48" fillId="0" borderId="2" xfId="0" applyFont="1" applyBorder="1" applyAlignment="1">
      <alignment horizontal="center" vertical="top" wrapText="1"/>
    </xf>
    <xf numFmtId="0" fontId="14" fillId="0" borderId="2" xfId="1" applyFont="1" applyBorder="1" applyAlignment="1"/>
    <xf numFmtId="0" fontId="25" fillId="0" borderId="0" xfId="1" applyFont="1" applyBorder="1" applyAlignment="1"/>
    <xf numFmtId="0" fontId="14" fillId="0" borderId="2" xfId="1" applyFont="1" applyBorder="1" applyAlignment="1">
      <alignment vertical="top" wrapText="1"/>
    </xf>
    <xf numFmtId="0" fontId="14" fillId="0" borderId="0" xfId="1" applyFont="1" applyAlignment="1">
      <alignment vertical="top" wrapText="1"/>
    </xf>
    <xf numFmtId="0" fontId="29" fillId="0" borderId="0" xfId="1" applyFont="1"/>
    <xf numFmtId="0" fontId="27" fillId="0" borderId="0" xfId="1" applyFont="1" applyBorder="1" applyAlignment="1">
      <alignment wrapText="1"/>
    </xf>
    <xf numFmtId="0" fontId="14" fillId="3" borderId="2" xfId="1" quotePrefix="1" applyFont="1" applyFill="1" applyBorder="1" applyAlignment="1">
      <alignment horizontal="center" vertical="center" wrapText="1"/>
    </xf>
    <xf numFmtId="0" fontId="29" fillId="3" borderId="3" xfId="1" quotePrefix="1" applyFont="1" applyFill="1" applyBorder="1" applyAlignment="1">
      <alignment horizontal="center" vertical="center" wrapText="1"/>
    </xf>
    <xf numFmtId="0" fontId="14" fillId="0" borderId="0" xfId="1" applyFont="1" applyBorder="1" applyAlignment="1">
      <alignment horizontal="left" vertical="center"/>
    </xf>
    <xf numFmtId="0" fontId="14" fillId="0" borderId="2" xfId="1" applyFont="1" applyBorder="1" applyAlignment="1">
      <alignment horizontal="center" vertical="center"/>
    </xf>
    <xf numFmtId="0" fontId="14" fillId="0" borderId="2" xfId="1" applyFont="1" applyBorder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14" fillId="0" borderId="2" xfId="1" applyFont="1" applyBorder="1" applyAlignment="1">
      <alignment horizontal="left"/>
    </xf>
    <xf numFmtId="0" fontId="44" fillId="0" borderId="0" xfId="0" applyFont="1" applyAlignment="1"/>
    <xf numFmtId="0" fontId="45" fillId="0" borderId="0" xfId="0" applyFont="1" applyAlignment="1"/>
    <xf numFmtId="0" fontId="48" fillId="0" borderId="0" xfId="0" applyFont="1" applyBorder="1" applyAlignment="1"/>
    <xf numFmtId="0" fontId="47" fillId="0" borderId="2" xfId="0" applyFont="1" applyBorder="1" applyAlignment="1">
      <alignment horizontal="center" vertical="top" wrapText="1"/>
    </xf>
    <xf numFmtId="0" fontId="56" fillId="0" borderId="2" xfId="0" applyFont="1" applyBorder="1" applyAlignment="1">
      <alignment horizontal="center" vertical="top" wrapText="1"/>
    </xf>
    <xf numFmtId="0" fontId="59" fillId="0" borderId="0" xfId="0" applyFont="1" applyBorder="1" applyAlignment="1">
      <alignment vertical="top"/>
    </xf>
    <xf numFmtId="0" fontId="60" fillId="0" borderId="2" xfId="0" applyFont="1" applyBorder="1" applyAlignment="1">
      <alignment vertical="top" wrapText="1"/>
    </xf>
    <xf numFmtId="0" fontId="57" fillId="0" borderId="2" xfId="0" applyFont="1" applyBorder="1" applyAlignment="1">
      <alignment horizontal="center"/>
    </xf>
    <xf numFmtId="0" fontId="61" fillId="0" borderId="2" xfId="0" applyFont="1" applyBorder="1" applyAlignment="1">
      <alignment horizontal="center" vertical="center" wrapText="1"/>
    </xf>
    <xf numFmtId="0" fontId="62" fillId="0" borderId="1" xfId="0" applyFont="1" applyBorder="1" applyAlignment="1">
      <alignment vertical="center" wrapText="1"/>
    </xf>
    <xf numFmtId="0" fontId="62" fillId="0" borderId="2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Border="1" applyAlignment="1">
      <alignment horizontal="center" vertical="center"/>
    </xf>
    <xf numFmtId="0" fontId="65" fillId="0" borderId="2" xfId="0" applyFont="1" applyBorder="1" applyAlignment="1">
      <alignment vertical="top" wrapText="1"/>
    </xf>
    <xf numFmtId="0" fontId="65" fillId="0" borderId="2" xfId="0" applyFont="1" applyBorder="1" applyAlignment="1">
      <alignment horizontal="center" vertical="top" wrapText="1"/>
    </xf>
    <xf numFmtId="0" fontId="56" fillId="0" borderId="0" xfId="0" applyFont="1"/>
    <xf numFmtId="0" fontId="66" fillId="0" borderId="2" xfId="0" applyFont="1" applyBorder="1" applyAlignment="1">
      <alignment vertical="center" wrapText="1"/>
    </xf>
    <xf numFmtId="0" fontId="66" fillId="0" borderId="2" xfId="0" applyFont="1" applyBorder="1" applyAlignment="1">
      <alignment horizontal="left" vertical="center" wrapText="1" indent="2"/>
    </xf>
    <xf numFmtId="0" fontId="66" fillId="0" borderId="0" xfId="0" applyFont="1" applyBorder="1" applyAlignment="1">
      <alignment horizontal="left" vertical="center" wrapText="1" indent="2"/>
    </xf>
    <xf numFmtId="0" fontId="66" fillId="0" borderId="0" xfId="0" applyFont="1" applyBorder="1" applyAlignment="1">
      <alignment vertical="center" wrapText="1"/>
    </xf>
    <xf numFmtId="0" fontId="56" fillId="0" borderId="2" xfId="0" applyFont="1" applyBorder="1" applyAlignment="1">
      <alignment vertical="top" wrapText="1"/>
    </xf>
    <xf numFmtId="0" fontId="56" fillId="0" borderId="5" xfId="0" applyFont="1" applyBorder="1" applyAlignment="1">
      <alignment horizontal="center" vertical="top" wrapText="1"/>
    </xf>
    <xf numFmtId="0" fontId="66" fillId="0" borderId="5" xfId="0" applyFont="1" applyBorder="1" applyAlignment="1">
      <alignment vertical="center" wrapText="1"/>
    </xf>
    <xf numFmtId="0" fontId="56" fillId="0" borderId="2" xfId="0" applyFont="1" applyBorder="1"/>
    <xf numFmtId="0" fontId="66" fillId="0" borderId="2" xfId="0" applyFont="1" applyBorder="1" applyAlignment="1">
      <alignment horizontal="center" vertical="center" wrapText="1"/>
    </xf>
    <xf numFmtId="0" fontId="17" fillId="0" borderId="0" xfId="1" applyFont="1" applyAlignment="1"/>
    <xf numFmtId="0" fontId="44" fillId="0" borderId="0" xfId="0" applyFont="1" applyAlignment="1">
      <alignment horizontal="right"/>
    </xf>
    <xf numFmtId="0" fontId="14" fillId="0" borderId="2" xfId="0" applyFont="1" applyFill="1" applyBorder="1" applyAlignment="1">
      <alignment horizontal="center"/>
    </xf>
    <xf numFmtId="0" fontId="67" fillId="0" borderId="2" xfId="0" applyFont="1" applyBorder="1" applyAlignment="1">
      <alignment horizontal="center"/>
    </xf>
    <xf numFmtId="0" fontId="67" fillId="0" borderId="2" xfId="0" applyFont="1" applyBorder="1"/>
    <xf numFmtId="0" fontId="14" fillId="0" borderId="5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60" fillId="0" borderId="3" xfId="0" applyFont="1" applyBorder="1" applyAlignment="1">
      <alignment horizontal="center" vertical="top" wrapText="1"/>
    </xf>
    <xf numFmtId="0" fontId="60" fillId="0" borderId="2" xfId="0" applyFont="1" applyBorder="1" applyAlignment="1">
      <alignment horizontal="center" vertical="top" wrapText="1"/>
    </xf>
    <xf numFmtId="0" fontId="14" fillId="0" borderId="2" xfId="2" applyFont="1" applyFill="1" applyBorder="1" applyAlignment="1">
      <alignment horizontal="left" vertical="center" wrapText="1"/>
    </xf>
    <xf numFmtId="0" fontId="19" fillId="3" borderId="0" xfId="1" applyFont="1" applyFill="1"/>
    <xf numFmtId="0" fontId="17" fillId="3" borderId="0" xfId="1" applyFont="1" applyFill="1" applyAlignment="1"/>
    <xf numFmtId="0" fontId="29" fillId="3" borderId="2" xfId="1" applyFont="1" applyFill="1" applyBorder="1" applyAlignment="1">
      <alignment horizontal="center"/>
    </xf>
    <xf numFmtId="0" fontId="17" fillId="3" borderId="2" xfId="1" applyFont="1" applyFill="1" applyBorder="1" applyAlignment="1">
      <alignment horizontal="center"/>
    </xf>
    <xf numFmtId="0" fontId="21" fillId="3" borderId="2" xfId="1" applyFont="1" applyFill="1" applyBorder="1" applyAlignment="1">
      <alignment horizontal="left"/>
    </xf>
    <xf numFmtId="0" fontId="18" fillId="3" borderId="2" xfId="1" applyFont="1" applyFill="1" applyBorder="1" applyAlignment="1">
      <alignment vertical="top" wrapText="1"/>
    </xf>
    <xf numFmtId="0" fontId="18" fillId="3" borderId="2" xfId="1" applyFont="1" applyFill="1" applyBorder="1" applyAlignment="1">
      <alignment vertical="center" wrapText="1"/>
    </xf>
    <xf numFmtId="0" fontId="19" fillId="3" borderId="2" xfId="1" applyFont="1" applyFill="1" applyBorder="1"/>
    <xf numFmtId="0" fontId="19" fillId="3" borderId="2" xfId="1" applyFont="1" applyFill="1" applyBorder="1" applyAlignment="1"/>
    <xf numFmtId="0" fontId="19" fillId="3" borderId="0" xfId="0" applyFont="1" applyFill="1"/>
    <xf numFmtId="0" fontId="19" fillId="3" borderId="2" xfId="0" applyFont="1" applyFill="1" applyBorder="1"/>
    <xf numFmtId="0" fontId="14" fillId="0" borderId="0" xfId="2" applyFont="1" applyAlignment="1"/>
    <xf numFmtId="0" fontId="29" fillId="0" borderId="0" xfId="2" applyFont="1" applyAlignment="1">
      <alignment horizontal="right"/>
    </xf>
    <xf numFmtId="0" fontId="22" fillId="0" borderId="2" xfId="0" applyFont="1" applyBorder="1" applyAlignment="1">
      <alignment horizontal="center"/>
    </xf>
    <xf numFmtId="0" fontId="56" fillId="0" borderId="0" xfId="1" applyFont="1" applyBorder="1"/>
    <xf numFmtId="0" fontId="32" fillId="0" borderId="2" xfId="1" applyFont="1" applyBorder="1"/>
    <xf numFmtId="0" fontId="46" fillId="3" borderId="0" xfId="0" applyFont="1" applyFill="1"/>
    <xf numFmtId="0" fontId="56" fillId="3" borderId="2" xfId="0" applyFont="1" applyFill="1" applyBorder="1" applyAlignment="1">
      <alignment horizontal="center" vertical="top" wrapText="1"/>
    </xf>
    <xf numFmtId="0" fontId="47" fillId="3" borderId="2" xfId="0" applyFont="1" applyFill="1" applyBorder="1" applyAlignment="1">
      <alignment horizontal="center" vertical="top" wrapText="1"/>
    </xf>
    <xf numFmtId="0" fontId="0" fillId="3" borderId="0" xfId="0" applyFill="1"/>
    <xf numFmtId="0" fontId="61" fillId="0" borderId="1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/>
    </xf>
    <xf numFmtId="0" fontId="55" fillId="0" borderId="2" xfId="0" applyFont="1" applyBorder="1" applyAlignment="1">
      <alignment horizontal="center"/>
    </xf>
    <xf numFmtId="0" fontId="46" fillId="0" borderId="2" xfId="0" quotePrefix="1" applyFont="1" applyBorder="1" applyAlignment="1">
      <alignment horizontal="center" vertical="top" wrapText="1"/>
    </xf>
    <xf numFmtId="0" fontId="48" fillId="0" borderId="3" xfId="0" applyFont="1" applyBorder="1" applyAlignment="1">
      <alignment horizontal="center" vertical="top" wrapText="1"/>
    </xf>
    <xf numFmtId="0" fontId="22" fillId="3" borderId="0" xfId="0" applyFont="1" applyFill="1" applyAlignment="1">
      <alignment horizontal="right"/>
    </xf>
    <xf numFmtId="0" fontId="14" fillId="0" borderId="0" xfId="0" applyFont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" vertical="center"/>
    </xf>
    <xf numFmtId="0" fontId="52" fillId="0" borderId="0" xfId="0" applyFont="1" applyAlignment="1"/>
    <xf numFmtId="0" fontId="56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0" xfId="1" applyFont="1" applyAlignment="1">
      <alignment horizontal="center" vertical="top" wrapText="1"/>
    </xf>
    <xf numFmtId="0" fontId="14" fillId="0" borderId="0" xfId="1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14" fillId="0" borderId="2" xfId="1" applyFont="1" applyBorder="1" applyAlignment="1">
      <alignment horizontal="center" vertical="top" wrapText="1"/>
    </xf>
    <xf numFmtId="0" fontId="47" fillId="0" borderId="1" xfId="0" applyFont="1" applyBorder="1" applyAlignment="1">
      <alignment horizontal="center" vertical="top" wrapText="1"/>
    </xf>
    <xf numFmtId="0" fontId="47" fillId="0" borderId="2" xfId="0" applyFont="1" applyBorder="1" applyAlignment="1">
      <alignment horizontal="center" vertical="top" wrapText="1"/>
    </xf>
    <xf numFmtId="0" fontId="47" fillId="3" borderId="1" xfId="0" applyFont="1" applyFill="1" applyBorder="1" applyAlignment="1">
      <alignment horizontal="center" vertical="top" wrapText="1"/>
    </xf>
    <xf numFmtId="0" fontId="14" fillId="0" borderId="0" xfId="5" applyFont="1"/>
    <xf numFmtId="0" fontId="14" fillId="0" borderId="0" xfId="5" applyFont="1" applyAlignment="1">
      <alignment horizontal="center" vertical="top" wrapText="1"/>
    </xf>
    <xf numFmtId="0" fontId="14" fillId="0" borderId="0" xfId="5" applyFont="1" applyAlignment="1"/>
    <xf numFmtId="0" fontId="14" fillId="0" borderId="0" xfId="5" applyFont="1" applyAlignment="1">
      <alignment horizontal="center"/>
    </xf>
    <xf numFmtId="0" fontId="44" fillId="3" borderId="0" xfId="0" applyFont="1" applyFill="1" applyAlignment="1">
      <alignment horizontal="center"/>
    </xf>
    <xf numFmtId="0" fontId="48" fillId="3" borderId="2" xfId="0" quotePrefix="1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9" fillId="0" borderId="0" xfId="0" applyFont="1"/>
    <xf numFmtId="0" fontId="14" fillId="0" borderId="2" xfId="2" applyFont="1" applyBorder="1" applyAlignment="1">
      <alignment horizontal="center" vertical="top" wrapText="1"/>
    </xf>
    <xf numFmtId="0" fontId="26" fillId="0" borderId="0" xfId="2" applyFont="1" applyAlignment="1">
      <alignment horizontal="left"/>
    </xf>
    <xf numFmtId="0" fontId="14" fillId="0" borderId="0" xfId="2" applyFont="1" applyAlignment="1">
      <alignment horizontal="center"/>
    </xf>
    <xf numFmtId="0" fontId="14" fillId="0" borderId="0" xfId="2" applyFont="1" applyAlignment="1">
      <alignment horizontal="left"/>
    </xf>
    <xf numFmtId="0" fontId="19" fillId="0" borderId="2" xfId="2" applyFont="1" applyBorder="1"/>
    <xf numFmtId="0" fontId="19" fillId="0" borderId="0" xfId="2" applyFont="1" applyBorder="1"/>
    <xf numFmtId="0" fontId="19" fillId="0" borderId="2" xfId="2" applyFont="1" applyBorder="1" applyAlignment="1">
      <alignment horizontal="center"/>
    </xf>
    <xf numFmtId="0" fontId="19" fillId="0" borderId="2" xfId="2" quotePrefix="1" applyFont="1" applyBorder="1" applyAlignment="1">
      <alignment horizontal="center"/>
    </xf>
    <xf numFmtId="0" fontId="14" fillId="0" borderId="2" xfId="2" applyFont="1" applyBorder="1"/>
    <xf numFmtId="0" fontId="14" fillId="0" borderId="0" xfId="2" applyFont="1" applyAlignment="1">
      <alignment horizontal="right" vertical="top" wrapText="1"/>
    </xf>
    <xf numFmtId="0" fontId="19" fillId="0" borderId="2" xfId="0" applyFont="1" applyBorder="1" applyAlignment="1">
      <alignment horizontal="center"/>
    </xf>
    <xf numFmtId="0" fontId="19" fillId="0" borderId="0" xfId="0" applyFont="1"/>
    <xf numFmtId="0" fontId="14" fillId="0" borderId="0" xfId="0" applyFont="1" applyAlignment="1">
      <alignment vertical="top" wrapText="1"/>
    </xf>
    <xf numFmtId="0" fontId="19" fillId="0" borderId="0" xfId="0" applyFont="1"/>
    <xf numFmtId="0" fontId="0" fillId="0" borderId="2" xfId="0" applyFill="1" applyBorder="1" applyAlignment="1">
      <alignment horizontal="center"/>
    </xf>
    <xf numFmtId="0" fontId="19" fillId="0" borderId="2" xfId="6" applyFont="1" applyFill="1" applyBorder="1" applyAlignment="1">
      <alignment vertical="center"/>
    </xf>
    <xf numFmtId="0" fontId="19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14" fillId="0" borderId="2" xfId="0" applyFont="1" applyBorder="1" applyAlignment="1">
      <alignment horizontal="right"/>
    </xf>
    <xf numFmtId="0" fontId="11" fillId="0" borderId="2" xfId="1" applyFont="1" applyBorder="1" applyAlignment="1">
      <alignment horizontal="right"/>
    </xf>
    <xf numFmtId="0" fontId="74" fillId="0" borderId="2" xfId="1" applyFont="1" applyBorder="1" applyAlignment="1">
      <alignment horizontal="center" vertical="center" wrapText="1"/>
    </xf>
    <xf numFmtId="1" fontId="19" fillId="3" borderId="2" xfId="0" applyNumberFormat="1" applyFont="1" applyFill="1" applyBorder="1"/>
    <xf numFmtId="0" fontId="14" fillId="3" borderId="2" xfId="0" applyFont="1" applyFill="1" applyBorder="1"/>
    <xf numFmtId="0" fontId="19" fillId="0" borderId="10" xfId="0" applyFont="1" applyFill="1" applyBorder="1"/>
    <xf numFmtId="0" fontId="19" fillId="0" borderId="10" xfId="2" applyFill="1" applyBorder="1"/>
    <xf numFmtId="0" fontId="19" fillId="0" borderId="10" xfId="6" applyFont="1" applyFill="1" applyBorder="1" applyAlignment="1">
      <alignment vertical="center"/>
    </xf>
    <xf numFmtId="0" fontId="19" fillId="0" borderId="0" xfId="6" applyFont="1" applyFill="1" applyBorder="1" applyAlignment="1">
      <alignment vertical="center"/>
    </xf>
    <xf numFmtId="0" fontId="19" fillId="0" borderId="0" xfId="0" applyFont="1" applyBorder="1" applyAlignment="1">
      <alignment horizontal="right"/>
    </xf>
    <xf numFmtId="0" fontId="0" fillId="0" borderId="10" xfId="0" applyFill="1" applyBorder="1"/>
    <xf numFmtId="0" fontId="0" fillId="0" borderId="10" xfId="0" applyFill="1" applyBorder="1" applyAlignment="1">
      <alignment horizontal="right"/>
    </xf>
    <xf numFmtId="2" fontId="0" fillId="0" borderId="2" xfId="0" applyNumberFormat="1" applyBorder="1"/>
    <xf numFmtId="0" fontId="19" fillId="0" borderId="0" xfId="0" applyFont="1"/>
    <xf numFmtId="1" fontId="19" fillId="0" borderId="6" xfId="0" applyNumberFormat="1" applyFont="1" applyBorder="1"/>
    <xf numFmtId="0" fontId="10" fillId="0" borderId="2" xfId="1" applyFont="1" applyBorder="1"/>
    <xf numFmtId="0" fontId="14" fillId="0" borderId="2" xfId="2" applyFont="1" applyBorder="1" applyAlignment="1">
      <alignment horizontal="center" vertical="top" wrapText="1"/>
    </xf>
    <xf numFmtId="0" fontId="19" fillId="0" borderId="2" xfId="2" applyFont="1" applyBorder="1" applyAlignment="1">
      <alignment horizontal="right" vertical="top" wrapText="1"/>
    </xf>
    <xf numFmtId="0" fontId="19" fillId="0" borderId="2" xfId="2" applyBorder="1" applyAlignment="1">
      <alignment horizontal="right"/>
    </xf>
    <xf numFmtId="0" fontId="19" fillId="0" borderId="2" xfId="0" applyFont="1" applyBorder="1" applyAlignment="1">
      <alignment horizontal="center"/>
    </xf>
    <xf numFmtId="1" fontId="19" fillId="0" borderId="2" xfId="0" applyNumberFormat="1" applyFont="1" applyBorder="1"/>
    <xf numFmtId="1" fontId="19" fillId="0" borderId="5" xfId="0" applyNumberFormat="1" applyFont="1" applyBorder="1"/>
    <xf numFmtId="1" fontId="0" fillId="3" borderId="2" xfId="0" applyNumberFormat="1" applyFill="1" applyBorder="1"/>
    <xf numFmtId="0" fontId="0" fillId="0" borderId="2" xfId="0" applyBorder="1" applyAlignment="1">
      <alignment wrapText="1"/>
    </xf>
    <xf numFmtId="1" fontId="0" fillId="0" borderId="2" xfId="0" applyNumberFormat="1" applyBorder="1"/>
    <xf numFmtId="1" fontId="19" fillId="0" borderId="8" xfId="0" applyNumberFormat="1" applyFont="1" applyBorder="1"/>
    <xf numFmtId="1" fontId="19" fillId="0" borderId="2" xfId="2" applyNumberFormat="1" applyBorder="1"/>
    <xf numFmtId="1" fontId="14" fillId="3" borderId="2" xfId="0" applyNumberFormat="1" applyFont="1" applyFill="1" applyBorder="1"/>
    <xf numFmtId="0" fontId="19" fillId="0" borderId="0" xfId="0" applyFont="1" applyAlignment="1">
      <alignment horizontal="right"/>
    </xf>
    <xf numFmtId="0" fontId="22" fillId="0" borderId="2" xfId="0" applyFont="1" applyBorder="1" applyAlignment="1">
      <alignment horizontal="right"/>
    </xf>
    <xf numFmtId="0" fontId="56" fillId="0" borderId="2" xfId="1" applyFont="1" applyBorder="1"/>
    <xf numFmtId="1" fontId="55" fillId="0" borderId="2" xfId="1" applyNumberFormat="1" applyBorder="1"/>
    <xf numFmtId="1" fontId="56" fillId="0" borderId="2" xfId="1" applyNumberFormat="1" applyFont="1" applyBorder="1"/>
    <xf numFmtId="2" fontId="14" fillId="0" borderId="2" xfId="0" applyNumberFormat="1" applyFont="1" applyBorder="1"/>
    <xf numFmtId="1" fontId="14" fillId="0" borderId="2" xfId="0" applyNumberFormat="1" applyFont="1" applyBorder="1"/>
    <xf numFmtId="1" fontId="19" fillId="0" borderId="0" xfId="0" applyNumberFormat="1" applyFont="1"/>
    <xf numFmtId="1" fontId="0" fillId="0" borderId="0" xfId="0" applyNumberFormat="1"/>
    <xf numFmtId="1" fontId="14" fillId="0" borderId="0" xfId="0" applyNumberFormat="1" applyFont="1"/>
    <xf numFmtId="0" fontId="14" fillId="0" borderId="0" xfId="0" applyFont="1" applyAlignment="1">
      <alignment horizontal="left"/>
    </xf>
    <xf numFmtId="0" fontId="19" fillId="0" borderId="0" xfId="0" applyFont="1"/>
    <xf numFmtId="1" fontId="14" fillId="0" borderId="2" xfId="2" applyNumberFormat="1" applyFont="1" applyBorder="1"/>
    <xf numFmtId="0" fontId="14" fillId="0" borderId="7" xfId="0" applyFont="1" applyBorder="1" applyAlignment="1"/>
    <xf numFmtId="0" fontId="55" fillId="3" borderId="2" xfId="1" applyFill="1" applyBorder="1"/>
    <xf numFmtId="0" fontId="56" fillId="3" borderId="2" xfId="1" applyFont="1" applyFill="1" applyBorder="1"/>
    <xf numFmtId="0" fontId="75" fillId="0" borderId="2" xfId="6" applyFont="1" applyFill="1" applyBorder="1" applyAlignment="1">
      <alignment vertical="center"/>
    </xf>
    <xf numFmtId="1" fontId="14" fillId="0" borderId="6" xfId="0" applyNumberFormat="1" applyFont="1" applyBorder="1"/>
    <xf numFmtId="0" fontId="14" fillId="0" borderId="6" xfId="0" applyFont="1" applyBorder="1"/>
    <xf numFmtId="0" fontId="14" fillId="0" borderId="0" xfId="0" applyFont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0" fontId="19" fillId="0" borderId="0" xfId="0" applyFont="1"/>
    <xf numFmtId="0" fontId="15" fillId="0" borderId="0" xfId="0" applyFont="1" applyAlignment="1">
      <alignment wrapText="1"/>
    </xf>
    <xf numFmtId="0" fontId="55" fillId="3" borderId="2" xfId="1" applyFill="1" applyBorder="1" applyAlignment="1">
      <alignment horizontal="center"/>
    </xf>
    <xf numFmtId="0" fontId="19" fillId="3" borderId="2" xfId="6" applyFont="1" applyFill="1" applyBorder="1" applyAlignment="1">
      <alignment vertical="center"/>
    </xf>
    <xf numFmtId="0" fontId="74" fillId="3" borderId="2" xfId="1" applyFont="1" applyFill="1" applyBorder="1" applyAlignment="1">
      <alignment horizontal="center" vertical="center" wrapText="1"/>
    </xf>
    <xf numFmtId="0" fontId="55" fillId="3" borderId="0" xfId="1" applyFill="1"/>
    <xf numFmtId="0" fontId="14" fillId="0" borderId="5" xfId="0" applyFont="1" applyBorder="1" applyAlignment="1">
      <alignment horizontal="center" vertical="top" wrapText="1"/>
    </xf>
    <xf numFmtId="1" fontId="14" fillId="0" borderId="0" xfId="0" applyNumberFormat="1" applyFont="1" applyBorder="1"/>
    <xf numFmtId="1" fontId="19" fillId="0" borderId="0" xfId="0" applyNumberFormat="1" applyFont="1" applyFill="1" applyBorder="1"/>
    <xf numFmtId="1" fontId="19" fillId="0" borderId="2" xfId="0" applyNumberFormat="1" applyFon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76" fillId="0" borderId="2" xfId="0" applyNumberFormat="1" applyFont="1" applyBorder="1" applyAlignment="1">
      <alignment horizontal="right"/>
    </xf>
    <xf numFmtId="0" fontId="7" fillId="0" borderId="0" xfId="1" applyFont="1"/>
    <xf numFmtId="0" fontId="19" fillId="0" borderId="5" xfId="6" applyFont="1" applyFill="1" applyBorder="1" applyAlignment="1">
      <alignment vertical="center"/>
    </xf>
    <xf numFmtId="0" fontId="19" fillId="0" borderId="1" xfId="0" applyFont="1" applyBorder="1" applyAlignment="1">
      <alignment horizontal="right"/>
    </xf>
    <xf numFmtId="0" fontId="19" fillId="0" borderId="3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right" vertical="top" wrapText="1"/>
    </xf>
    <xf numFmtId="0" fontId="14" fillId="0" borderId="3" xfId="0" applyFont="1" applyBorder="1" applyAlignment="1">
      <alignment vertical="top"/>
    </xf>
    <xf numFmtId="0" fontId="14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5" fillId="0" borderId="0" xfId="4" applyFont="1" applyAlignment="1">
      <alignment horizontal="left"/>
    </xf>
    <xf numFmtId="0" fontId="27" fillId="0" borderId="2" xfId="4" applyFont="1" applyBorder="1" applyAlignment="1">
      <alignment horizontal="center" vertical="top" wrapText="1"/>
    </xf>
    <xf numFmtId="0" fontId="27" fillId="0" borderId="2" xfId="4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4" fillId="0" borderId="2" xfId="0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14" fillId="0" borderId="2" xfId="0" applyFont="1" applyBorder="1" applyAlignment="1">
      <alignment horizontal="center" vertical="top"/>
    </xf>
    <xf numFmtId="0" fontId="14" fillId="0" borderId="0" xfId="0" applyFont="1" applyAlignment="1">
      <alignment vertical="top" wrapText="1"/>
    </xf>
    <xf numFmtId="0" fontId="19" fillId="0" borderId="0" xfId="0" applyFont="1"/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9" fillId="0" borderId="2" xfId="0" applyFont="1" applyBorder="1" applyAlignment="1">
      <alignment horizontal="center"/>
    </xf>
    <xf numFmtId="0" fontId="60" fillId="0" borderId="2" xfId="0" applyFont="1" applyBorder="1" applyAlignment="1">
      <alignment horizontal="center" vertical="top" wrapText="1"/>
    </xf>
    <xf numFmtId="0" fontId="60" fillId="0" borderId="3" xfId="0" applyFont="1" applyBorder="1" applyAlignment="1">
      <alignment horizontal="center" vertical="top" wrapText="1"/>
    </xf>
    <xf numFmtId="0" fontId="47" fillId="0" borderId="2" xfId="0" applyFont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/>
    </xf>
    <xf numFmtId="0" fontId="56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9" fillId="0" borderId="0" xfId="2" applyAlignment="1">
      <alignment horizontal="center"/>
    </xf>
    <xf numFmtId="0" fontId="64" fillId="0" borderId="0" xfId="0" applyFont="1" applyBorder="1" applyAlignment="1">
      <alignment horizontal="center" vertical="center"/>
    </xf>
    <xf numFmtId="0" fontId="19" fillId="0" borderId="0" xfId="2" applyFont="1"/>
    <xf numFmtId="0" fontId="14" fillId="0" borderId="0" xfId="2" applyFont="1" applyAlignment="1">
      <alignment horizontal="right" vertical="top" wrapText="1"/>
    </xf>
    <xf numFmtId="0" fontId="24" fillId="0" borderId="0" xfId="2" applyFont="1" applyAlignment="1">
      <alignment horizontal="center"/>
    </xf>
    <xf numFmtId="0" fontId="78" fillId="0" borderId="0" xfId="116" applyFont="1"/>
    <xf numFmtId="0" fontId="79" fillId="0" borderId="0" xfId="0" applyFont="1"/>
    <xf numFmtId="0" fontId="80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81" fillId="0" borderId="2" xfId="116" applyFont="1" applyBorder="1" applyAlignment="1">
      <alignment horizontal="center" vertical="top" wrapText="1"/>
    </xf>
    <xf numFmtId="0" fontId="78" fillId="0" borderId="0" xfId="116" applyFont="1" applyBorder="1"/>
    <xf numFmtId="0" fontId="81" fillId="0" borderId="1" xfId="116" applyFont="1" applyBorder="1" applyAlignment="1">
      <alignment horizontal="center"/>
    </xf>
    <xf numFmtId="0" fontId="81" fillId="0" borderId="10" xfId="116" applyFont="1" applyBorder="1" applyAlignment="1">
      <alignment horizontal="center" wrapText="1"/>
    </xf>
    <xf numFmtId="0" fontId="81" fillId="0" borderId="2" xfId="116" applyFont="1" applyBorder="1" applyAlignment="1">
      <alignment horizontal="center"/>
    </xf>
    <xf numFmtId="0" fontId="82" fillId="3" borderId="2" xfId="3" applyFont="1" applyFill="1" applyBorder="1" applyAlignment="1">
      <alignment horizontal="left" vertical="center" wrapText="1"/>
    </xf>
    <xf numFmtId="0" fontId="81" fillId="0" borderId="2" xfId="116" applyFont="1" applyBorder="1" applyAlignment="1">
      <alignment horizont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81" fillId="0" borderId="2" xfId="116" applyFont="1" applyFill="1" applyBorder="1" applyAlignment="1">
      <alignment horizontal="center" wrapText="1"/>
    </xf>
    <xf numFmtId="0" fontId="81" fillId="0" borderId="2" xfId="116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83" fillId="0" borderId="2" xfId="116" applyFont="1" applyFill="1" applyBorder="1" applyAlignment="1">
      <alignment horizontal="center" wrapText="1"/>
    </xf>
    <xf numFmtId="0" fontId="81" fillId="0" borderId="2" xfId="116" applyFont="1" applyBorder="1"/>
    <xf numFmtId="0" fontId="78" fillId="0" borderId="2" xfId="116" applyFont="1" applyBorder="1"/>
    <xf numFmtId="0" fontId="78" fillId="0" borderId="2" xfId="116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left" vertical="top" wrapText="1"/>
    </xf>
    <xf numFmtId="0" fontId="14" fillId="0" borderId="2" xfId="0" applyFont="1" applyBorder="1" applyAlignment="1">
      <alignment horizontal="center" vertical="top" wrapText="1"/>
    </xf>
    <xf numFmtId="0" fontId="19" fillId="0" borderId="0" xfId="0" applyFont="1"/>
    <xf numFmtId="0" fontId="14" fillId="0" borderId="0" xfId="0" applyFont="1" applyBorder="1" applyAlignment="1">
      <alignment horizontal="right"/>
    </xf>
    <xf numFmtId="0" fontId="14" fillId="0" borderId="5" xfId="0" applyFont="1" applyFill="1" applyBorder="1" applyAlignment="1">
      <alignment horizontal="center" vertical="top" wrapText="1"/>
    </xf>
    <xf numFmtId="0" fontId="14" fillId="0" borderId="0" xfId="3" applyFont="1" applyAlignment="1">
      <alignment horizontal="left"/>
    </xf>
    <xf numFmtId="0" fontId="29" fillId="0" borderId="2" xfId="0" quotePrefix="1" applyFont="1" applyBorder="1" applyAlignment="1">
      <alignment horizontal="center" vertical="top" wrapText="1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 vertical="top"/>
    </xf>
    <xf numFmtId="0" fontId="27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 wrapText="1"/>
    </xf>
    <xf numFmtId="0" fontId="25" fillId="0" borderId="2" xfId="0" quotePrefix="1" applyFont="1" applyBorder="1" applyAlignment="1">
      <alignment horizontal="center"/>
    </xf>
    <xf numFmtId="0" fontId="25" fillId="0" borderId="0" xfId="0" applyFont="1" applyBorder="1" applyAlignment="1"/>
    <xf numFmtId="0" fontId="27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5" fillId="0" borderId="0" xfId="2" applyFont="1" applyAlignment="1">
      <alignment horizontal="right"/>
    </xf>
    <xf numFmtId="0" fontId="24" fillId="0" borderId="0" xfId="2" applyFont="1" applyAlignment="1"/>
    <xf numFmtId="0" fontId="29" fillId="0" borderId="2" xfId="2" applyFont="1" applyBorder="1" applyAlignment="1">
      <alignment horizontal="center" vertical="top"/>
    </xf>
    <xf numFmtId="0" fontId="29" fillId="0" borderId="2" xfId="2" applyFont="1" applyBorder="1" applyAlignment="1">
      <alignment horizontal="center" vertical="top" wrapText="1"/>
    </xf>
    <xf numFmtId="0" fontId="22" fillId="0" borderId="0" xfId="2" applyFont="1" applyBorder="1"/>
    <xf numFmtId="0" fontId="19" fillId="0" borderId="2" xfId="2" applyFont="1" applyBorder="1" applyAlignment="1">
      <alignment horizontal="center" vertical="center"/>
    </xf>
    <xf numFmtId="0" fontId="24" fillId="0" borderId="2" xfId="2" applyFont="1" applyBorder="1" applyAlignment="1">
      <alignment horizontal="left" vertical="center"/>
    </xf>
    <xf numFmtId="0" fontId="19" fillId="0" borderId="2" xfId="2" applyFont="1" applyBorder="1" applyAlignment="1">
      <alignment horizontal="center" vertical="top" wrapText="1"/>
    </xf>
    <xf numFmtId="0" fontId="19" fillId="0" borderId="9" xfId="2" applyFont="1" applyBorder="1" applyAlignment="1">
      <alignment horizontal="center"/>
    </xf>
    <xf numFmtId="0" fontId="19" fillId="0" borderId="9" xfId="2" applyFont="1" applyBorder="1" applyAlignment="1">
      <alignment horizontal="left" vertical="center"/>
    </xf>
    <xf numFmtId="0" fontId="19" fillId="0" borderId="0" xfId="2" applyFont="1" applyBorder="1" applyAlignment="1">
      <alignment horizontal="center"/>
    </xf>
    <xf numFmtId="0" fontId="19" fillId="0" borderId="0" xfId="2" applyFont="1" applyBorder="1" applyAlignment="1">
      <alignment horizontal="left" vertical="center"/>
    </xf>
    <xf numFmtId="0" fontId="19" fillId="0" borderId="0" xfId="2" applyFont="1" applyBorder="1" applyAlignment="1">
      <alignment vertical="top" wrapText="1"/>
    </xf>
    <xf numFmtId="0" fontId="19" fillId="0" borderId="0" xfId="2" applyFont="1" applyBorder="1" applyAlignment="1">
      <alignment horizontal="center" vertical="top"/>
    </xf>
    <xf numFmtId="0" fontId="19" fillId="0" borderId="0" xfId="2" applyFont="1" applyAlignment="1">
      <alignment vertical="top"/>
    </xf>
    <xf numFmtId="0" fontId="47" fillId="0" borderId="2" xfId="0" applyFont="1" applyFill="1" applyBorder="1" applyAlignment="1">
      <alignment horizontal="center" vertical="top" wrapText="1"/>
    </xf>
    <xf numFmtId="0" fontId="47" fillId="0" borderId="2" xfId="415" applyFont="1" applyBorder="1" applyAlignment="1">
      <alignment horizontal="center" vertical="top" wrapText="1"/>
    </xf>
    <xf numFmtId="0" fontId="47" fillId="0" borderId="2" xfId="415" applyFont="1" applyFill="1" applyBorder="1" applyAlignment="1">
      <alignment horizontal="center" vertical="top" wrapText="1"/>
    </xf>
    <xf numFmtId="0" fontId="47" fillId="3" borderId="2" xfId="415" applyFont="1" applyFill="1" applyBorder="1" applyAlignment="1">
      <alignment horizontal="center" vertical="top" wrapText="1"/>
    </xf>
    <xf numFmtId="0" fontId="14" fillId="0" borderId="2" xfId="422" applyFont="1" applyBorder="1"/>
    <xf numFmtId="0" fontId="14" fillId="0" borderId="2" xfId="422" applyFont="1" applyBorder="1" applyAlignment="1">
      <alignment horizontal="center" vertical="top" wrapText="1"/>
    </xf>
    <xf numFmtId="0" fontId="14" fillId="0" borderId="10" xfId="422" applyFont="1" applyFill="1" applyBorder="1" applyAlignment="1">
      <alignment horizontal="center" vertical="top" wrapText="1"/>
    </xf>
    <xf numFmtId="0" fontId="14" fillId="0" borderId="0" xfId="422" applyFont="1"/>
    <xf numFmtId="0" fontId="14" fillId="0" borderId="0" xfId="422" applyFont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2" xfId="2" applyFont="1" applyBorder="1" applyAlignment="1">
      <alignment horizontal="center" vertical="top" wrapText="1"/>
    </xf>
    <xf numFmtId="0" fontId="79" fillId="0" borderId="2" xfId="2" applyFont="1" applyBorder="1" applyAlignment="1">
      <alignment horizontal="center" vertical="top" wrapText="1"/>
    </xf>
    <xf numFmtId="0" fontId="84" fillId="0" borderId="2" xfId="2" applyFont="1" applyBorder="1" applyAlignment="1">
      <alignment horizontal="center" vertical="top" wrapText="1"/>
    </xf>
    <xf numFmtId="0" fontId="79" fillId="0" borderId="2" xfId="2" applyFont="1" applyFill="1" applyBorder="1" applyAlignment="1">
      <alignment horizontal="center" vertical="top" wrapText="1"/>
    </xf>
    <xf numFmtId="0" fontId="84" fillId="0" borderId="2" xfId="2" applyFont="1" applyFill="1" applyBorder="1" applyAlignment="1">
      <alignment horizontal="center" vertical="top" wrapText="1"/>
    </xf>
    <xf numFmtId="0" fontId="84" fillId="0" borderId="0" xfId="0" applyFont="1" applyAlignment="1">
      <alignment wrapText="1"/>
    </xf>
    <xf numFmtId="0" fontId="85" fillId="3" borderId="2" xfId="2" applyFont="1" applyFill="1" applyBorder="1" applyAlignment="1">
      <alignment horizontal="left" vertical="center" wrapText="1"/>
    </xf>
    <xf numFmtId="0" fontId="79" fillId="0" borderId="2" xfId="2" applyFont="1" applyBorder="1" applyAlignment="1">
      <alignment horizontal="center"/>
    </xf>
    <xf numFmtId="0" fontId="84" fillId="0" borderId="2" xfId="2" applyFont="1" applyBorder="1" applyAlignment="1">
      <alignment horizontal="center"/>
    </xf>
    <xf numFmtId="0" fontId="84" fillId="0" borderId="2" xfId="2" applyFont="1" applyBorder="1" applyAlignment="1">
      <alignment horizontal="center" wrapText="1"/>
    </xf>
    <xf numFmtId="0" fontId="79" fillId="0" borderId="2" xfId="2" applyFont="1" applyFill="1" applyBorder="1" applyAlignment="1">
      <alignment horizontal="center"/>
    </xf>
    <xf numFmtId="0" fontId="84" fillId="0" borderId="2" xfId="2" applyFont="1" applyFill="1" applyBorder="1" applyAlignment="1">
      <alignment horizontal="center" wrapText="1"/>
    </xf>
    <xf numFmtId="0" fontId="16" fillId="0" borderId="2" xfId="2" applyFont="1" applyBorder="1" applyAlignment="1">
      <alignment horizontal="center"/>
    </xf>
    <xf numFmtId="0" fontId="46" fillId="0" borderId="2" xfId="0" applyFont="1" applyBorder="1" applyAlignment="1">
      <alignment horizontal="center" vertical="top" wrapText="1"/>
    </xf>
    <xf numFmtId="0" fontId="14" fillId="0" borderId="0" xfId="422" applyFont="1" applyAlignment="1">
      <alignment vertical="top" wrapText="1"/>
    </xf>
    <xf numFmtId="0" fontId="14" fillId="0" borderId="0" xfId="422" applyFont="1" applyAlignment="1"/>
    <xf numFmtId="0" fontId="86" fillId="0" borderId="2" xfId="0" applyFont="1" applyBorder="1" applyAlignment="1">
      <alignment horizontal="center"/>
    </xf>
    <xf numFmtId="2" fontId="87" fillId="0" borderId="2" xfId="0" applyNumberFormat="1" applyFont="1" applyBorder="1" applyAlignment="1">
      <alignment horizontal="right" vertical="center"/>
    </xf>
    <xf numFmtId="2" fontId="88" fillId="0" borderId="2" xfId="0" applyNumberFormat="1" applyFont="1" applyBorder="1" applyAlignment="1">
      <alignment horizontal="right" vertical="center"/>
    </xf>
    <xf numFmtId="0" fontId="87" fillId="0" borderId="2" xfId="0" applyFont="1" applyBorder="1" applyAlignment="1">
      <alignment horizontal="right" vertical="center"/>
    </xf>
    <xf numFmtId="0" fontId="25" fillId="0" borderId="2" xfId="0" applyFont="1" applyBorder="1" applyAlignment="1">
      <alignment vertical="center"/>
    </xf>
    <xf numFmtId="0" fontId="86" fillId="0" borderId="2" xfId="0" applyFont="1" applyBorder="1" applyAlignment="1">
      <alignment vertical="center"/>
    </xf>
    <xf numFmtId="2" fontId="89" fillId="0" borderId="2" xfId="0" applyNumberFormat="1" applyFont="1" applyBorder="1" applyAlignment="1">
      <alignment horizontal="right" vertical="center"/>
    </xf>
    <xf numFmtId="0" fontId="14" fillId="0" borderId="0" xfId="2" applyFont="1" applyBorder="1" applyAlignment="1">
      <alignment horizontal="left" vertical="center"/>
    </xf>
    <xf numFmtId="2" fontId="89" fillId="0" borderId="0" xfId="0" applyNumberFormat="1" applyFont="1" applyBorder="1" applyAlignment="1">
      <alignment horizontal="right" vertical="center"/>
    </xf>
    <xf numFmtId="2" fontId="25" fillId="0" borderId="2" xfId="4" applyNumberFormat="1" applyFont="1" applyBorder="1" applyAlignment="1">
      <alignment horizontal="center" vertical="top" wrapText="1"/>
    </xf>
    <xf numFmtId="0" fontId="0" fillId="0" borderId="0" xfId="0" applyFill="1"/>
    <xf numFmtId="0" fontId="14" fillId="0" borderId="0" xfId="0" applyFont="1" applyFill="1"/>
    <xf numFmtId="0" fontId="14" fillId="0" borderId="0" xfId="0" applyFont="1" applyFill="1" applyAlignment="1"/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9" fillId="0" borderId="0" xfId="0" applyFont="1" applyFill="1"/>
    <xf numFmtId="0" fontId="17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0" fontId="18" fillId="0" borderId="0" xfId="0" applyFont="1" applyFill="1"/>
    <xf numFmtId="0" fontId="14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0" xfId="0" applyFont="1" applyFill="1"/>
    <xf numFmtId="0" fontId="25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left" vertical="center"/>
    </xf>
    <xf numFmtId="2" fontId="19" fillId="0" borderId="2" xfId="0" applyNumberFormat="1" applyFont="1" applyFill="1" applyBorder="1" applyAlignment="1">
      <alignment horizontal="right" vertical="center"/>
    </xf>
    <xf numFmtId="2" fontId="14" fillId="0" borderId="2" xfId="0" applyNumberFormat="1" applyFont="1" applyFill="1" applyBorder="1" applyAlignment="1">
      <alignment horizontal="right" vertical="center"/>
    </xf>
    <xf numFmtId="1" fontId="14" fillId="0" borderId="2" xfId="0" applyNumberFormat="1" applyFont="1" applyFill="1" applyBorder="1" applyAlignment="1">
      <alignment horizontal="right" vertical="center"/>
    </xf>
    <xf numFmtId="0" fontId="19" fillId="0" borderId="0" xfId="0" applyFont="1" applyFill="1" applyBorder="1"/>
    <xf numFmtId="0" fontId="19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2" fontId="14" fillId="0" borderId="0" xfId="0" applyNumberFormat="1" applyFont="1" applyFill="1"/>
    <xf numFmtId="2" fontId="19" fillId="0" borderId="0" xfId="0" applyNumberFormat="1" applyFont="1" applyFill="1" applyBorder="1" applyAlignment="1">
      <alignment horizontal="left" wrapText="1"/>
    </xf>
    <xf numFmtId="0" fontId="14" fillId="0" borderId="0" xfId="2" applyFont="1" applyBorder="1" applyAlignment="1"/>
    <xf numFmtId="0" fontId="82" fillId="0" borderId="2" xfId="3" applyFont="1" applyFill="1" applyBorder="1" applyAlignment="1">
      <alignment horizontal="left" vertical="center" wrapText="1"/>
    </xf>
    <xf numFmtId="0" fontId="24" fillId="0" borderId="2" xfId="2" applyFont="1" applyFill="1" applyBorder="1" applyAlignment="1">
      <alignment horizontal="right" vertical="center"/>
    </xf>
    <xf numFmtId="0" fontId="24" fillId="0" borderId="2" xfId="2" applyFont="1" applyFill="1" applyBorder="1" applyAlignment="1">
      <alignment horizontal="right" vertical="center" wrapText="1"/>
    </xf>
    <xf numFmtId="2" fontId="24" fillId="0" borderId="2" xfId="2" applyNumberFormat="1" applyFont="1" applyFill="1" applyBorder="1" applyAlignment="1">
      <alignment horizontal="right" vertical="center" wrapText="1"/>
    </xf>
    <xf numFmtId="2" fontId="24" fillId="0" borderId="2" xfId="2" applyNumberFormat="1" applyFont="1" applyFill="1" applyBorder="1" applyAlignment="1">
      <alignment horizontal="right" vertical="center"/>
    </xf>
    <xf numFmtId="2" fontId="18" fillId="0" borderId="2" xfId="2" applyNumberFormat="1" applyFont="1" applyFill="1" applyBorder="1" applyAlignment="1">
      <alignment horizontal="right" vertical="center" wrapText="1"/>
    </xf>
    <xf numFmtId="0" fontId="24" fillId="0" borderId="2" xfId="2" applyFont="1" applyFill="1" applyBorder="1" applyAlignment="1">
      <alignment horizontal="center" vertical="center" wrapText="1"/>
    </xf>
    <xf numFmtId="0" fontId="24" fillId="0" borderId="2" xfId="2" applyFont="1" applyBorder="1" applyAlignment="1">
      <alignment horizontal="right" vertical="center"/>
    </xf>
    <xf numFmtId="0" fontId="24" fillId="0" borderId="2" xfId="2" applyFont="1" applyBorder="1" applyAlignment="1">
      <alignment horizontal="right" vertical="center" wrapText="1"/>
    </xf>
    <xf numFmtId="2" fontId="24" fillId="0" borderId="2" xfId="2" applyNumberFormat="1" applyFont="1" applyBorder="1" applyAlignment="1">
      <alignment horizontal="right" vertical="center" wrapText="1"/>
    </xf>
    <xf numFmtId="2" fontId="24" fillId="0" borderId="2" xfId="2" applyNumberFormat="1" applyFont="1" applyBorder="1" applyAlignment="1">
      <alignment horizontal="right" vertical="center"/>
    </xf>
    <xf numFmtId="0" fontId="18" fillId="0" borderId="2" xfId="2" applyFont="1" applyBorder="1" applyAlignment="1">
      <alignment horizontal="right" vertical="center"/>
    </xf>
    <xf numFmtId="2" fontId="18" fillId="0" borderId="2" xfId="2" applyNumberFormat="1" applyFont="1" applyBorder="1" applyAlignment="1">
      <alignment horizontal="right" vertical="center"/>
    </xf>
    <xf numFmtId="0" fontId="18" fillId="0" borderId="2" xfId="2" applyFont="1" applyBorder="1" applyAlignment="1">
      <alignment horizontal="center" vertical="center" wrapText="1"/>
    </xf>
    <xf numFmtId="0" fontId="18" fillId="0" borderId="2" xfId="2" applyFont="1" applyBorder="1" applyAlignment="1">
      <alignment horizontal="right" vertical="center" wrapText="1"/>
    </xf>
    <xf numFmtId="2" fontId="14" fillId="0" borderId="0" xfId="2" applyNumberFormat="1" applyFont="1"/>
    <xf numFmtId="0" fontId="14" fillId="0" borderId="0" xfId="2" applyFont="1" applyAlignment="1">
      <alignment vertical="top" wrapText="1"/>
    </xf>
    <xf numFmtId="0" fontId="14" fillId="0" borderId="0" xfId="6" applyFont="1"/>
    <xf numFmtId="0" fontId="14" fillId="0" borderId="0" xfId="6" applyFont="1" applyAlignment="1"/>
    <xf numFmtId="0" fontId="14" fillId="0" borderId="0" xfId="6" applyFont="1" applyBorder="1" applyAlignment="1"/>
    <xf numFmtId="0" fontId="14" fillId="0" borderId="2" xfId="6" applyFont="1" applyBorder="1" applyAlignment="1">
      <alignment horizontal="center"/>
    </xf>
    <xf numFmtId="1" fontId="24" fillId="0" borderId="2" xfId="6" applyNumberFormat="1" applyFont="1" applyFill="1" applyBorder="1" applyAlignment="1">
      <alignment horizontal="right" vertical="center"/>
    </xf>
    <xf numFmtId="2" fontId="24" fillId="0" borderId="2" xfId="6" applyNumberFormat="1" applyFont="1" applyFill="1" applyBorder="1" applyAlignment="1">
      <alignment horizontal="right" vertical="center" wrapText="1"/>
    </xf>
    <xf numFmtId="2" fontId="24" fillId="0" borderId="2" xfId="6" applyNumberFormat="1" applyFont="1" applyFill="1" applyBorder="1" applyAlignment="1">
      <alignment horizontal="right" vertical="center"/>
    </xf>
    <xf numFmtId="2" fontId="18" fillId="0" borderId="2" xfId="6" applyNumberFormat="1" applyFont="1" applyFill="1" applyBorder="1" applyAlignment="1">
      <alignment horizontal="right" vertical="center"/>
    </xf>
    <xf numFmtId="2" fontId="24" fillId="0" borderId="2" xfId="6" applyNumberFormat="1" applyFont="1" applyFill="1" applyBorder="1" applyAlignment="1">
      <alignment horizontal="center" vertical="center" wrapText="1"/>
    </xf>
    <xf numFmtId="1" fontId="18" fillId="0" borderId="2" xfId="6" applyNumberFormat="1" applyFont="1" applyFill="1" applyBorder="1" applyAlignment="1">
      <alignment horizontal="right" vertical="center"/>
    </xf>
    <xf numFmtId="1" fontId="18" fillId="0" borderId="2" xfId="6" applyNumberFormat="1" applyFont="1" applyFill="1" applyBorder="1" applyAlignment="1">
      <alignment horizontal="right" vertical="center" wrapText="1"/>
    </xf>
    <xf numFmtId="0" fontId="14" fillId="0" borderId="0" xfId="6" applyFont="1" applyFill="1"/>
    <xf numFmtId="1" fontId="24" fillId="0" borderId="2" xfId="6" applyNumberFormat="1" applyFont="1" applyBorder="1" applyAlignment="1">
      <alignment horizontal="right" vertical="center"/>
    </xf>
    <xf numFmtId="2" fontId="24" fillId="0" borderId="2" xfId="6" applyNumberFormat="1" applyFont="1" applyBorder="1" applyAlignment="1">
      <alignment horizontal="right" vertical="center" wrapText="1"/>
    </xf>
    <xf numFmtId="2" fontId="24" fillId="0" borderId="2" xfId="6" applyNumberFormat="1" applyFont="1" applyBorder="1" applyAlignment="1">
      <alignment horizontal="right" vertical="center"/>
    </xf>
    <xf numFmtId="1" fontId="18" fillId="0" borderId="2" xfId="6" applyNumberFormat="1" applyFont="1" applyBorder="1" applyAlignment="1">
      <alignment horizontal="right" vertical="center"/>
    </xf>
    <xf numFmtId="1" fontId="18" fillId="0" borderId="2" xfId="6" applyNumberFormat="1" applyFont="1" applyBorder="1" applyAlignment="1">
      <alignment horizontal="right" vertical="center" wrapText="1"/>
    </xf>
    <xf numFmtId="1" fontId="24" fillId="0" borderId="10" xfId="6" applyNumberFormat="1" applyFont="1" applyFill="1" applyBorder="1" applyAlignment="1">
      <alignment horizontal="right" vertical="center"/>
    </xf>
    <xf numFmtId="2" fontId="18" fillId="0" borderId="2" xfId="6" applyNumberFormat="1" applyFont="1" applyBorder="1" applyAlignment="1">
      <alignment horizontal="right" vertical="center"/>
    </xf>
    <xf numFmtId="2" fontId="18" fillId="0" borderId="2" xfId="6" applyNumberFormat="1" applyFont="1" applyBorder="1" applyAlignment="1">
      <alignment horizontal="center" vertical="center"/>
    </xf>
    <xf numFmtId="2" fontId="14" fillId="0" borderId="0" xfId="6" applyNumberFormat="1" applyFont="1"/>
    <xf numFmtId="165" fontId="14" fillId="0" borderId="0" xfId="6" applyNumberFormat="1" applyFont="1"/>
    <xf numFmtId="0" fontId="18" fillId="0" borderId="0" xfId="6" applyFont="1"/>
    <xf numFmtId="0" fontId="24" fillId="0" borderId="0" xfId="0" applyFont="1" applyFill="1" applyAlignment="1"/>
    <xf numFmtId="0" fontId="23" fillId="0" borderId="0" xfId="0" applyFont="1" applyFill="1" applyAlignment="1"/>
    <xf numFmtId="0" fontId="19" fillId="0" borderId="2" xfId="0" applyFont="1" applyFill="1" applyBorder="1"/>
    <xf numFmtId="2" fontId="19" fillId="0" borderId="0" xfId="0" applyNumberFormat="1" applyFont="1" applyFill="1"/>
    <xf numFmtId="0" fontId="14" fillId="0" borderId="2" xfId="0" applyFont="1" applyFill="1" applyBorder="1"/>
    <xf numFmtId="2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2" fontId="14" fillId="0" borderId="2" xfId="0" applyNumberFormat="1" applyFont="1" applyBorder="1" applyAlignment="1">
      <alignment horizontal="center" vertical="top" wrapText="1"/>
    </xf>
    <xf numFmtId="2" fontId="14" fillId="0" borderId="2" xfId="0" applyNumberFormat="1" applyFont="1" applyBorder="1" applyAlignment="1">
      <alignment horizontal="center" vertical="center"/>
    </xf>
    <xf numFmtId="0" fontId="59" fillId="0" borderId="0" xfId="0" applyFont="1" applyFill="1" applyBorder="1" applyAlignment="1">
      <alignment vertical="top"/>
    </xf>
    <xf numFmtId="0" fontId="57" fillId="0" borderId="2" xfId="0" applyFont="1" applyFill="1" applyBorder="1" applyAlignment="1">
      <alignment horizontal="center"/>
    </xf>
    <xf numFmtId="0" fontId="61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/>
    </xf>
    <xf numFmtId="0" fontId="62" fillId="0" borderId="1" xfId="0" applyFont="1" applyFill="1" applyBorder="1" applyAlignment="1">
      <alignment horizontal="right" vertical="center" wrapText="1"/>
    </xf>
    <xf numFmtId="2" fontId="5" fillId="0" borderId="2" xfId="0" applyNumberFormat="1" applyFont="1" applyFill="1" applyBorder="1" applyAlignment="1">
      <alignment horizontal="right"/>
    </xf>
    <xf numFmtId="0" fontId="0" fillId="4" borderId="0" xfId="0" applyFill="1"/>
    <xf numFmtId="0" fontId="62" fillId="0" borderId="2" xfId="0" applyFont="1" applyFill="1" applyBorder="1" applyAlignment="1">
      <alignment horizontal="right" vertical="center" wrapText="1"/>
    </xf>
    <xf numFmtId="0" fontId="14" fillId="0" borderId="2" xfId="0" applyFont="1" applyFill="1" applyBorder="1" applyAlignment="1">
      <alignment horizontal="right"/>
    </xf>
    <xf numFmtId="2" fontId="56" fillId="0" borderId="2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2" fontId="56" fillId="0" borderId="0" xfId="0" applyNumberFormat="1" applyFont="1" applyFill="1" applyBorder="1" applyAlignment="1">
      <alignment horizontal="right"/>
    </xf>
    <xf numFmtId="0" fontId="14" fillId="0" borderId="0" xfId="422" applyFont="1" applyAlignment="1">
      <alignment horizontal="center"/>
    </xf>
    <xf numFmtId="0" fontId="47" fillId="3" borderId="0" xfId="0" applyFont="1" applyFill="1" applyBorder="1" applyAlignment="1"/>
    <xf numFmtId="0" fontId="14" fillId="3" borderId="2" xfId="0" applyFont="1" applyFill="1" applyBorder="1" applyAlignment="1">
      <alignment horizontal="center" vertical="center" wrapText="1"/>
    </xf>
    <xf numFmtId="0" fontId="48" fillId="3" borderId="3" xfId="0" applyFont="1" applyFill="1" applyBorder="1" applyAlignment="1">
      <alignment horizontal="center" vertical="top" wrapText="1"/>
    </xf>
    <xf numFmtId="0" fontId="19" fillId="3" borderId="2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right" vertical="top" wrapText="1"/>
    </xf>
    <xf numFmtId="0" fontId="46" fillId="3" borderId="2" xfId="0" quotePrefix="1" applyFont="1" applyFill="1" applyBorder="1" applyAlignment="1">
      <alignment horizontal="right" vertical="top" wrapText="1"/>
    </xf>
    <xf numFmtId="0" fontId="19" fillId="3" borderId="2" xfId="0" applyFont="1" applyFill="1" applyBorder="1" applyAlignment="1">
      <alignment horizontal="right"/>
    </xf>
    <xf numFmtId="0" fontId="14" fillId="3" borderId="2" xfId="0" applyFont="1" applyFill="1" applyBorder="1" applyAlignment="1">
      <alignment horizontal="right"/>
    </xf>
    <xf numFmtId="0" fontId="19" fillId="0" borderId="0" xfId="2" applyFill="1"/>
    <xf numFmtId="0" fontId="15" fillId="0" borderId="0" xfId="0" applyFont="1" applyFill="1" applyAlignment="1">
      <alignment horizontal="right"/>
    </xf>
    <xf numFmtId="0" fontId="17" fillId="0" borderId="0" xfId="2" applyFont="1" applyFill="1" applyAlignment="1">
      <alignment horizontal="center"/>
    </xf>
    <xf numFmtId="0" fontId="16" fillId="0" borderId="0" xfId="2" applyFont="1" applyFill="1"/>
    <xf numFmtId="0" fontId="14" fillId="0" borderId="2" xfId="2" applyFont="1" applyFill="1" applyBorder="1" applyAlignment="1">
      <alignment horizontal="center" vertical="center" wrapText="1"/>
    </xf>
    <xf numFmtId="0" fontId="14" fillId="0" borderId="0" xfId="2" applyFont="1" applyFill="1"/>
    <xf numFmtId="0" fontId="19" fillId="0" borderId="2" xfId="2" applyFill="1" applyBorder="1"/>
    <xf numFmtId="0" fontId="14" fillId="0" borderId="2" xfId="2" applyFont="1" applyFill="1" applyBorder="1"/>
    <xf numFmtId="0" fontId="0" fillId="0" borderId="0" xfId="0" applyFill="1" applyAlignment="1">
      <alignment horizontal="left"/>
    </xf>
    <xf numFmtId="0" fontId="19" fillId="0" borderId="0" xfId="2" applyFill="1" applyAlignment="1">
      <alignment horizontal="left"/>
    </xf>
    <xf numFmtId="0" fontId="18" fillId="0" borderId="0" xfId="2" applyFont="1" applyFill="1"/>
    <xf numFmtId="0" fontId="18" fillId="0" borderId="0" xfId="2" applyFont="1" applyFill="1" applyAlignment="1">
      <alignment vertical="top" wrapText="1"/>
    </xf>
    <xf numFmtId="0" fontId="82" fillId="3" borderId="2" xfId="0" applyFont="1" applyFill="1" applyBorder="1" applyAlignment="1">
      <alignment horizontal="center" vertical="center"/>
    </xf>
    <xf numFmtId="0" fontId="90" fillId="0" borderId="1" xfId="0" applyFont="1" applyBorder="1" applyAlignment="1">
      <alignment horizontal="center"/>
    </xf>
    <xf numFmtId="0" fontId="14" fillId="0" borderId="0" xfId="423" applyFont="1"/>
    <xf numFmtId="0" fontId="14" fillId="0" borderId="0" xfId="423" applyFont="1" applyAlignment="1">
      <alignment horizontal="center" vertical="top" wrapText="1"/>
    </xf>
    <xf numFmtId="0" fontId="14" fillId="0" borderId="0" xfId="423" applyFont="1" applyAlignment="1">
      <alignment horizontal="center"/>
    </xf>
    <xf numFmtId="0" fontId="92" fillId="0" borderId="2" xfId="0" applyFont="1" applyBorder="1" applyAlignment="1">
      <alignment horizontal="center" vertical="center" wrapText="1"/>
    </xf>
    <xf numFmtId="0" fontId="93" fillId="0" borderId="2" xfId="0" applyFont="1" applyBorder="1" applyAlignment="1">
      <alignment horizontal="center" vertical="center" wrapText="1"/>
    </xf>
    <xf numFmtId="0" fontId="93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6" fillId="0" borderId="2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/>
    <xf numFmtId="0" fontId="5" fillId="0" borderId="0" xfId="0" applyFont="1" applyBorder="1"/>
    <xf numFmtId="0" fontId="14" fillId="0" borderId="0" xfId="424" applyFont="1"/>
    <xf numFmtId="0" fontId="14" fillId="0" borderId="0" xfId="424" applyFont="1" applyAlignment="1">
      <alignment vertical="top" wrapText="1"/>
    </xf>
    <xf numFmtId="0" fontId="14" fillId="0" borderId="0" xfId="424" applyFont="1" applyAlignment="1">
      <alignment horizontal="center" vertical="top" wrapText="1"/>
    </xf>
    <xf numFmtId="0" fontId="14" fillId="0" borderId="0" xfId="424" applyFont="1" applyAlignment="1">
      <alignment horizontal="center"/>
    </xf>
    <xf numFmtId="0" fontId="14" fillId="0" borderId="0" xfId="424" applyFont="1" applyAlignment="1"/>
    <xf numFmtId="0" fontId="25" fillId="0" borderId="0" xfId="0" applyFont="1" applyFill="1"/>
    <xf numFmtId="0" fontId="27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 wrapText="1"/>
    </xf>
    <xf numFmtId="0" fontId="18" fillId="0" borderId="0" xfId="0" applyFont="1" applyFill="1" applyAlignment="1"/>
    <xf numFmtId="0" fontId="25" fillId="0" borderId="0" xfId="0" applyFont="1" applyFill="1" applyBorder="1"/>
    <xf numFmtId="0" fontId="27" fillId="0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vertical="top" wrapText="1"/>
    </xf>
    <xf numFmtId="0" fontId="25" fillId="0" borderId="2" xfId="0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vertical="top" wrapText="1"/>
    </xf>
    <xf numFmtId="0" fontId="25" fillId="0" borderId="2" xfId="0" applyFont="1" applyFill="1" applyBorder="1" applyAlignment="1">
      <alignment horizontal="center"/>
    </xf>
    <xf numFmtId="0" fontId="25" fillId="0" borderId="2" xfId="0" applyFont="1" applyFill="1" applyBorder="1"/>
    <xf numFmtId="0" fontId="27" fillId="0" borderId="2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vertical="top" wrapText="1"/>
    </xf>
    <xf numFmtId="0" fontId="27" fillId="0" borderId="0" xfId="0" applyFont="1" applyFill="1"/>
    <xf numFmtId="0" fontId="18" fillId="0" borderId="7" xfId="0" applyFont="1" applyFill="1" applyBorder="1" applyAlignment="1"/>
    <xf numFmtId="0" fontId="18" fillId="0" borderId="0" xfId="0" applyFont="1" applyFill="1" applyBorder="1" applyAlignment="1"/>
    <xf numFmtId="0" fontId="27" fillId="0" borderId="2" xfId="0" applyFont="1" applyFill="1" applyBorder="1" applyAlignment="1">
      <alignment horizontal="center" vertical="top" wrapText="1"/>
    </xf>
    <xf numFmtId="0" fontId="27" fillId="0" borderId="0" xfId="0" applyFont="1" applyFill="1" applyAlignment="1">
      <alignment horizontal="right" vertical="top" wrapText="1"/>
    </xf>
    <xf numFmtId="0" fontId="19" fillId="0" borderId="0" xfId="3" applyFont="1" applyFill="1"/>
    <xf numFmtId="0" fontId="15" fillId="0" borderId="0" xfId="3" applyFont="1" applyFill="1" applyAlignment="1"/>
    <xf numFmtId="0" fontId="16" fillId="0" borderId="0" xfId="3" applyFont="1" applyFill="1"/>
    <xf numFmtId="0" fontId="29" fillId="0" borderId="0" xfId="3" applyFont="1" applyFill="1"/>
    <xf numFmtId="0" fontId="29" fillId="0" borderId="2" xfId="3" applyFont="1" applyFill="1" applyBorder="1"/>
    <xf numFmtId="0" fontId="29" fillId="0" borderId="0" xfId="3" applyFont="1" applyFill="1" applyBorder="1"/>
    <xf numFmtId="0" fontId="14" fillId="0" borderId="0" xfId="3" applyFont="1" applyFill="1"/>
    <xf numFmtId="0" fontId="14" fillId="0" borderId="2" xfId="3" applyFont="1" applyFill="1" applyBorder="1" applyAlignment="1">
      <alignment vertical="center"/>
    </xf>
    <xf numFmtId="0" fontId="14" fillId="0" borderId="2" xfId="3" applyFont="1" applyFill="1" applyBorder="1" applyAlignment="1">
      <alignment horizontal="center" vertical="center"/>
    </xf>
    <xf numFmtId="0" fontId="14" fillId="0" borderId="2" xfId="3" applyFont="1" applyFill="1" applyBorder="1" applyAlignment="1">
      <alignment horizontal="left" vertical="center"/>
    </xf>
    <xf numFmtId="2" fontId="19" fillId="0" borderId="2" xfId="3" applyNumberFormat="1" applyFont="1" applyFill="1" applyBorder="1" applyAlignment="1">
      <alignment horizontal="right" vertical="center"/>
    </xf>
    <xf numFmtId="2" fontId="14" fillId="0" borderId="2" xfId="3" applyNumberFormat="1" applyFont="1" applyFill="1" applyBorder="1" applyAlignment="1">
      <alignment horizontal="right" vertical="center"/>
    </xf>
    <xf numFmtId="0" fontId="14" fillId="0" borderId="2" xfId="3" applyFont="1" applyFill="1" applyBorder="1" applyAlignment="1">
      <alignment horizontal="left" vertical="center" wrapText="1"/>
    </xf>
    <xf numFmtId="0" fontId="19" fillId="0" borderId="0" xfId="3" applyFont="1" applyFill="1" applyBorder="1" applyAlignment="1">
      <alignment horizontal="left"/>
    </xf>
    <xf numFmtId="2" fontId="19" fillId="0" borderId="0" xfId="3" applyNumberFormat="1" applyFont="1" applyFill="1"/>
    <xf numFmtId="0" fontId="18" fillId="0" borderId="0" xfId="3" applyFont="1" applyFill="1"/>
    <xf numFmtId="0" fontId="19" fillId="0" borderId="0" xfId="2" applyFont="1" applyFill="1"/>
    <xf numFmtId="0" fontId="14" fillId="0" borderId="0" xfId="2" applyFont="1" applyFill="1" applyAlignment="1">
      <alignment horizontal="center"/>
    </xf>
    <xf numFmtId="0" fontId="29" fillId="0" borderId="7" xfId="2" applyFont="1" applyFill="1" applyBorder="1" applyAlignment="1"/>
    <xf numFmtId="0" fontId="19" fillId="0" borderId="0" xfId="2" applyFont="1" applyFill="1" applyBorder="1"/>
    <xf numFmtId="0" fontId="14" fillId="0" borderId="2" xfId="2" applyFont="1" applyFill="1" applyBorder="1" applyAlignment="1">
      <alignment horizontal="center" vertical="top" wrapText="1"/>
    </xf>
    <xf numFmtId="2" fontId="19" fillId="0" borderId="2" xfId="2" applyNumberFormat="1" applyFont="1" applyFill="1" applyBorder="1"/>
    <xf numFmtId="2" fontId="14" fillId="0" borderId="2" xfId="2" applyNumberFormat="1" applyFont="1" applyFill="1" applyBorder="1"/>
    <xf numFmtId="0" fontId="14" fillId="0" borderId="0" xfId="2" applyFont="1" applyFill="1" applyBorder="1" applyAlignment="1">
      <alignment horizontal="center"/>
    </xf>
    <xf numFmtId="0" fontId="14" fillId="0" borderId="0" xfId="2" applyFont="1" applyFill="1" applyBorder="1"/>
    <xf numFmtId="0" fontId="14" fillId="0" borderId="0" xfId="2" applyFont="1" applyFill="1" applyAlignment="1">
      <alignment horizontal="right" vertical="top" wrapText="1"/>
    </xf>
    <xf numFmtId="0" fontId="19" fillId="0" borderId="2" xfId="2" applyFont="1" applyFill="1" applyBorder="1"/>
    <xf numFmtId="0" fontId="19" fillId="4" borderId="0" xfId="2" applyFont="1" applyFill="1"/>
    <xf numFmtId="0" fontId="15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29" fillId="0" borderId="7" xfId="0" applyFont="1" applyFill="1" applyBorder="1" applyAlignment="1"/>
    <xf numFmtId="0" fontId="29" fillId="0" borderId="0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 vertical="top"/>
    </xf>
    <xf numFmtId="0" fontId="24" fillId="0" borderId="2" xfId="0" applyFont="1" applyFill="1" applyBorder="1" applyAlignment="1">
      <alignment horizontal="left" vertical="top" wrapText="1"/>
    </xf>
    <xf numFmtId="2" fontId="24" fillId="0" borderId="2" xfId="0" applyNumberFormat="1" applyFont="1" applyFill="1" applyBorder="1" applyAlignment="1">
      <alignment vertical="top"/>
    </xf>
    <xf numFmtId="2" fontId="18" fillId="0" borderId="2" xfId="0" applyNumberFormat="1" applyFont="1" applyFill="1" applyBorder="1" applyAlignment="1">
      <alignment vertical="top"/>
    </xf>
    <xf numFmtId="2" fontId="0" fillId="0" borderId="0" xfId="0" applyNumberFormat="1" applyFill="1"/>
    <xf numFmtId="2" fontId="0" fillId="0" borderId="0" xfId="0" applyNumberFormat="1"/>
    <xf numFmtId="0" fontId="24" fillId="0" borderId="2" xfId="0" applyFont="1" applyFill="1" applyBorder="1" applyAlignment="1">
      <alignment vertical="top" wrapText="1"/>
    </xf>
    <xf numFmtId="0" fontId="24" fillId="0" borderId="2" xfId="0" applyFont="1" applyFill="1" applyBorder="1" applyAlignment="1">
      <alignment vertical="top"/>
    </xf>
    <xf numFmtId="0" fontId="95" fillId="0" borderId="2" xfId="0" applyFont="1" applyFill="1" applyBorder="1" applyAlignment="1">
      <alignment vertical="top"/>
    </xf>
    <xf numFmtId="0" fontId="19" fillId="4" borderId="0" xfId="0" applyFont="1" applyFill="1"/>
    <xf numFmtId="2" fontId="19" fillId="0" borderId="0" xfId="0" applyNumberFormat="1" applyFont="1" applyFill="1" applyBorder="1"/>
    <xf numFmtId="0" fontId="24" fillId="0" borderId="2" xfId="0" applyFont="1" applyFill="1" applyBorder="1" applyAlignment="1">
      <alignment horizontal="right" vertical="top" wrapText="1"/>
    </xf>
    <xf numFmtId="0" fontId="24" fillId="0" borderId="2" xfId="0" applyFont="1" applyFill="1" applyBorder="1" applyAlignment="1">
      <alignment horizontal="right" vertical="top"/>
    </xf>
    <xf numFmtId="0" fontId="95" fillId="0" borderId="2" xfId="0" applyFont="1" applyFill="1" applyBorder="1" applyAlignment="1">
      <alignment horizontal="right" vertical="top"/>
    </xf>
    <xf numFmtId="0" fontId="18" fillId="0" borderId="6" xfId="0" applyFont="1" applyFill="1" applyBorder="1" applyAlignment="1">
      <alignment horizontal="center" vertical="top"/>
    </xf>
    <xf numFmtId="0" fontId="25" fillId="0" borderId="2" xfId="0" applyFont="1" applyFill="1" applyBorder="1" applyAlignment="1">
      <alignment horizontal="center" vertical="top"/>
    </xf>
    <xf numFmtId="0" fontId="25" fillId="0" borderId="2" xfId="0" applyFont="1" applyFill="1" applyBorder="1" applyAlignment="1">
      <alignment horizontal="left" vertical="top" wrapText="1"/>
    </xf>
    <xf numFmtId="0" fontId="25" fillId="0" borderId="2" xfId="0" applyFont="1" applyFill="1" applyBorder="1" applyAlignment="1">
      <alignment vertical="top"/>
    </xf>
    <xf numFmtId="0" fontId="87" fillId="0" borderId="2" xfId="0" applyFont="1" applyFill="1" applyBorder="1" applyAlignment="1">
      <alignment vertical="top"/>
    </xf>
    <xf numFmtId="0" fontId="25" fillId="3" borderId="2" xfId="0" applyFont="1" applyFill="1" applyBorder="1" applyAlignment="1">
      <alignment horizontal="center" vertical="top"/>
    </xf>
    <xf numFmtId="0" fontId="25" fillId="3" borderId="2" xfId="0" applyFont="1" applyFill="1" applyBorder="1" applyAlignment="1">
      <alignment horizontal="left" vertical="top" wrapText="1"/>
    </xf>
    <xf numFmtId="2" fontId="19" fillId="3" borderId="2" xfId="0" applyNumberFormat="1" applyFont="1" applyFill="1" applyBorder="1" applyAlignment="1">
      <alignment vertical="top"/>
    </xf>
    <xf numFmtId="0" fontId="25" fillId="3" borderId="2" xfId="0" applyFont="1" applyFill="1" applyBorder="1" applyAlignment="1">
      <alignment vertical="top" wrapText="1"/>
    </xf>
    <xf numFmtId="0" fontId="25" fillId="3" borderId="2" xfId="0" applyFont="1" applyFill="1" applyBorder="1" applyAlignment="1">
      <alignment vertical="top"/>
    </xf>
    <xf numFmtId="0" fontId="87" fillId="3" borderId="2" xfId="0" applyFont="1" applyFill="1" applyBorder="1" applyAlignment="1">
      <alignment vertical="top"/>
    </xf>
    <xf numFmtId="2" fontId="19" fillId="3" borderId="2" xfId="0" applyNumberFormat="1" applyFont="1" applyFill="1" applyBorder="1"/>
    <xf numFmtId="2" fontId="19" fillId="0" borderId="2" xfId="0" applyNumberFormat="1" applyFont="1" applyBorder="1" applyAlignment="1">
      <alignment vertical="top"/>
    </xf>
    <xf numFmtId="2" fontId="19" fillId="0" borderId="0" xfId="0" applyNumberFormat="1" applyFont="1" applyBorder="1"/>
    <xf numFmtId="0" fontId="14" fillId="0" borderId="0" xfId="426" applyFont="1"/>
    <xf numFmtId="0" fontId="29" fillId="0" borderId="0" xfId="426" applyFont="1" applyAlignment="1">
      <alignment horizontal="left"/>
    </xf>
    <xf numFmtId="0" fontId="18" fillId="0" borderId="0" xfId="426" applyFont="1"/>
    <xf numFmtId="0" fontId="14" fillId="0" borderId="0" xfId="426" applyFont="1" applyBorder="1" applyAlignment="1"/>
    <xf numFmtId="0" fontId="14" fillId="0" borderId="0" xfId="426" applyFont="1" applyBorder="1"/>
    <xf numFmtId="17" fontId="14" fillId="3" borderId="2" xfId="426" applyNumberFormat="1" applyFont="1" applyFill="1" applyBorder="1" applyAlignment="1">
      <alignment horizontal="center" vertical="center"/>
    </xf>
    <xf numFmtId="17" fontId="14" fillId="0" borderId="2" xfId="426" applyNumberFormat="1" applyFont="1" applyBorder="1" applyAlignment="1">
      <alignment horizontal="center" vertical="center"/>
    </xf>
    <xf numFmtId="0" fontId="29" fillId="0" borderId="2" xfId="426" applyFont="1" applyBorder="1" applyAlignment="1">
      <alignment horizontal="center"/>
    </xf>
    <xf numFmtId="0" fontId="25" fillId="3" borderId="2" xfId="0" applyFont="1" applyFill="1" applyBorder="1" applyAlignment="1">
      <alignment horizontal="center" vertical="top" wrapText="1"/>
    </xf>
    <xf numFmtId="1" fontId="19" fillId="3" borderId="2" xfId="426" applyNumberFormat="1" applyFont="1" applyFill="1" applyBorder="1" applyAlignment="1">
      <alignment horizontal="center" vertical="top"/>
    </xf>
    <xf numFmtId="1" fontId="19" fillId="3" borderId="5" xfId="426" applyNumberFormat="1" applyFont="1" applyFill="1" applyBorder="1" applyAlignment="1">
      <alignment horizontal="center" vertical="top"/>
    </xf>
    <xf numFmtId="0" fontId="19" fillId="3" borderId="2" xfId="426" applyFont="1" applyFill="1" applyBorder="1" applyAlignment="1">
      <alignment horizontal="center" vertical="top"/>
    </xf>
    <xf numFmtId="0" fontId="14" fillId="3" borderId="0" xfId="426" applyFont="1" applyFill="1"/>
    <xf numFmtId="0" fontId="19" fillId="3" borderId="0" xfId="426" applyFont="1" applyFill="1"/>
    <xf numFmtId="0" fontId="87" fillId="3" borderId="2" xfId="0" applyFont="1" applyFill="1" applyBorder="1" applyAlignment="1">
      <alignment horizontal="center" vertical="top"/>
    </xf>
    <xf numFmtId="1" fontId="19" fillId="3" borderId="2" xfId="426" applyNumberFormat="1" applyFont="1" applyFill="1" applyBorder="1" applyAlignment="1">
      <alignment horizontal="center" vertical="top" wrapText="1"/>
    </xf>
    <xf numFmtId="1" fontId="19" fillId="3" borderId="5" xfId="426" applyNumberFormat="1" applyFont="1" applyFill="1" applyBorder="1" applyAlignment="1">
      <alignment horizontal="center" vertical="top" wrapText="1"/>
    </xf>
    <xf numFmtId="1" fontId="19" fillId="3" borderId="0" xfId="426" applyNumberFormat="1" applyFont="1" applyFill="1" applyAlignment="1">
      <alignment horizontal="center" vertical="top"/>
    </xf>
    <xf numFmtId="0" fontId="14" fillId="3" borderId="6" xfId="426" applyFont="1" applyFill="1" applyBorder="1" applyAlignment="1">
      <alignment horizontal="center" vertical="top"/>
    </xf>
    <xf numFmtId="0" fontId="14" fillId="3" borderId="0" xfId="426" applyFont="1" applyFill="1" applyBorder="1" applyAlignment="1">
      <alignment vertical="top" wrapText="1"/>
    </xf>
    <xf numFmtId="0" fontId="14" fillId="3" borderId="0" xfId="426" applyFont="1" applyFill="1" applyAlignment="1">
      <alignment vertical="top" wrapText="1"/>
    </xf>
    <xf numFmtId="0" fontId="14" fillId="3" borderId="0" xfId="426" applyFont="1" applyFill="1" applyAlignment="1"/>
    <xf numFmtId="0" fontId="18" fillId="3" borderId="0" xfId="426" applyFont="1" applyFill="1"/>
    <xf numFmtId="0" fontId="14" fillId="3" borderId="0" xfId="426" applyFont="1" applyFill="1" applyBorder="1" applyAlignment="1"/>
    <xf numFmtId="0" fontId="14" fillId="3" borderId="0" xfId="426" applyFont="1" applyFill="1" applyBorder="1"/>
    <xf numFmtId="0" fontId="29" fillId="3" borderId="2" xfId="0" applyFont="1" applyFill="1" applyBorder="1" applyAlignment="1">
      <alignment horizontal="center" vertical="top" wrapText="1"/>
    </xf>
    <xf numFmtId="0" fontId="29" fillId="0" borderId="2" xfId="426" applyFont="1" applyBorder="1" applyAlignment="1">
      <alignment horizontal="center" vertical="top"/>
    </xf>
    <xf numFmtId="0" fontId="19" fillId="3" borderId="2" xfId="426" applyFont="1" applyFill="1" applyBorder="1" applyAlignment="1">
      <alignment horizontal="center" vertical="top" wrapText="1"/>
    </xf>
    <xf numFmtId="0" fontId="14" fillId="3" borderId="2" xfId="426" applyFont="1" applyFill="1" applyBorder="1" applyAlignment="1">
      <alignment horizontal="center" vertical="top"/>
    </xf>
    <xf numFmtId="0" fontId="14" fillId="3" borderId="0" xfId="426" applyFont="1" applyFill="1" applyAlignment="1">
      <alignment horizontal="right"/>
    </xf>
    <xf numFmtId="0" fontId="19" fillId="5" borderId="0" xfId="0" applyFont="1" applyFill="1"/>
    <xf numFmtId="0" fontId="24" fillId="5" borderId="0" xfId="0" applyFont="1" applyFill="1"/>
    <xf numFmtId="0" fontId="14" fillId="3" borderId="0" xfId="0" applyFont="1" applyFill="1"/>
    <xf numFmtId="0" fontId="14" fillId="5" borderId="0" xfId="0" applyFont="1" applyFill="1"/>
    <xf numFmtId="0" fontId="25" fillId="3" borderId="2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center"/>
    </xf>
    <xf numFmtId="2" fontId="19" fillId="3" borderId="0" xfId="0" applyNumberFormat="1" applyFont="1" applyFill="1"/>
    <xf numFmtId="0" fontId="25" fillId="3" borderId="2" xfId="0" applyFont="1" applyFill="1" applyBorder="1" applyAlignment="1">
      <alignment vertical="center" wrapText="1"/>
    </xf>
    <xf numFmtId="0" fontId="25" fillId="3" borderId="2" xfId="0" applyFont="1" applyFill="1" applyBorder="1" applyAlignment="1">
      <alignment vertical="center"/>
    </xf>
    <xf numFmtId="0" fontId="87" fillId="3" borderId="2" xfId="0" applyFont="1" applyFill="1" applyBorder="1"/>
    <xf numFmtId="0" fontId="19" fillId="6" borderId="0" xfId="0" applyFont="1" applyFill="1"/>
    <xf numFmtId="0" fontId="14" fillId="3" borderId="2" xfId="0" quotePrefix="1" applyFont="1" applyFill="1" applyBorder="1" applyAlignment="1">
      <alignment horizontal="center"/>
    </xf>
    <xf numFmtId="2" fontId="14" fillId="3" borderId="2" xfId="0" applyNumberFormat="1" applyFont="1" applyFill="1" applyBorder="1"/>
    <xf numFmtId="2" fontId="14" fillId="3" borderId="0" xfId="0" applyNumberFormat="1" applyFont="1" applyFill="1"/>
    <xf numFmtId="0" fontId="19" fillId="3" borderId="0" xfId="0" applyFont="1" applyFill="1" applyBorder="1"/>
    <xf numFmtId="0" fontId="14" fillId="3" borderId="0" xfId="0" applyFont="1" applyFill="1" applyBorder="1" applyAlignment="1">
      <alignment horizontal="left"/>
    </xf>
    <xf numFmtId="0" fontId="14" fillId="3" borderId="0" xfId="0" applyFont="1" applyFill="1" applyBorder="1"/>
    <xf numFmtId="2" fontId="19" fillId="4" borderId="0" xfId="0" applyNumberFormat="1" applyFont="1" applyFill="1"/>
    <xf numFmtId="0" fontId="25" fillId="3" borderId="3" xfId="0" applyFont="1" applyFill="1" applyBorder="1" applyAlignment="1">
      <alignment horizontal="center" vertical="center"/>
    </xf>
    <xf numFmtId="0" fontId="87" fillId="3" borderId="3" xfId="0" applyFont="1" applyFill="1" applyBorder="1"/>
    <xf numFmtId="0" fontId="19" fillId="3" borderId="8" xfId="0" applyFont="1" applyFill="1" applyBorder="1" applyAlignment="1">
      <alignment horizontal="center"/>
    </xf>
    <xf numFmtId="2" fontId="19" fillId="3" borderId="3" xfId="0" applyNumberFormat="1" applyFont="1" applyFill="1" applyBorder="1"/>
    <xf numFmtId="2" fontId="19" fillId="4" borderId="0" xfId="0" applyNumberFormat="1" applyFont="1" applyFill="1" applyBorder="1" applyAlignment="1"/>
    <xf numFmtId="1" fontId="19" fillId="3" borderId="0" xfId="0" applyNumberFormat="1" applyFont="1" applyFill="1"/>
    <xf numFmtId="0" fontId="24" fillId="3" borderId="0" xfId="0" applyFont="1" applyFill="1"/>
    <xf numFmtId="0" fontId="14" fillId="3" borderId="0" xfId="0" applyFont="1" applyFill="1" applyBorder="1" applyAlignment="1">
      <alignment horizontal="center" vertical="top" wrapText="1"/>
    </xf>
    <xf numFmtId="2" fontId="19" fillId="3" borderId="0" xfId="0" applyNumberFormat="1" applyFont="1" applyFill="1" applyBorder="1"/>
    <xf numFmtId="0" fontId="19" fillId="3" borderId="0" xfId="0" applyFont="1" applyFill="1" applyBorder="1" applyAlignment="1">
      <alignment horizontal="center"/>
    </xf>
    <xf numFmtId="2" fontId="14" fillId="3" borderId="0" xfId="0" applyNumberFormat="1" applyFont="1" applyFill="1" applyBorder="1"/>
    <xf numFmtId="0" fontId="14" fillId="0" borderId="2" xfId="0" applyFont="1" applyBorder="1" applyAlignment="1">
      <alignment horizontal="center"/>
    </xf>
    <xf numFmtId="0" fontId="57" fillId="0" borderId="0" xfId="6" applyFont="1" applyAlignment="1">
      <alignment horizontal="center"/>
    </xf>
    <xf numFmtId="0" fontId="19" fillId="0" borderId="0" xfId="6"/>
    <xf numFmtId="0" fontId="46" fillId="0" borderId="0" xfId="6" applyFont="1"/>
    <xf numFmtId="0" fontId="47" fillId="0" borderId="0" xfId="6" applyFont="1" applyBorder="1" applyAlignment="1"/>
    <xf numFmtId="0" fontId="47" fillId="0" borderId="1" xfId="6" applyFont="1" applyBorder="1" applyAlignment="1">
      <alignment vertical="top" wrapText="1"/>
    </xf>
    <xf numFmtId="0" fontId="47" fillId="0" borderId="1" xfId="6" applyFont="1" applyBorder="1" applyAlignment="1">
      <alignment horizontal="center" vertical="top" wrapText="1"/>
    </xf>
    <xf numFmtId="0" fontId="47" fillId="3" borderId="1" xfId="6" applyFont="1" applyFill="1" applyBorder="1" applyAlignment="1">
      <alignment horizontal="center" vertical="top" wrapText="1"/>
    </xf>
    <xf numFmtId="0" fontId="48" fillId="0" borderId="2" xfId="6" quotePrefix="1" applyFont="1" applyBorder="1" applyAlignment="1">
      <alignment horizontal="center" vertical="top" wrapText="1"/>
    </xf>
    <xf numFmtId="0" fontId="19" fillId="0" borderId="2" xfId="6" applyBorder="1" applyAlignment="1">
      <alignment horizontal="center"/>
    </xf>
    <xf numFmtId="0" fontId="19" fillId="0" borderId="2" xfId="6" applyBorder="1"/>
    <xf numFmtId="0" fontId="19" fillId="3" borderId="2" xfId="6" applyFill="1" applyBorder="1"/>
    <xf numFmtId="1" fontId="19" fillId="3" borderId="2" xfId="6" applyNumberFormat="1" applyFill="1" applyBorder="1"/>
    <xf numFmtId="1" fontId="19" fillId="0" borderId="0" xfId="6" applyNumberFormat="1"/>
    <xf numFmtId="0" fontId="14" fillId="3" borderId="2" xfId="6" applyFont="1" applyFill="1" applyBorder="1"/>
    <xf numFmtId="1" fontId="14" fillId="3" borderId="2" xfId="6" applyNumberFormat="1" applyFont="1" applyFill="1" applyBorder="1"/>
    <xf numFmtId="0" fontId="58" fillId="0" borderId="0" xfId="6" applyFont="1"/>
    <xf numFmtId="0" fontId="14" fillId="0" borderId="0" xfId="427" applyFont="1"/>
    <xf numFmtId="0" fontId="14" fillId="0" borderId="0" xfId="427" applyFont="1" applyAlignment="1">
      <alignment horizontal="center" vertical="top" wrapText="1"/>
    </xf>
    <xf numFmtId="0" fontId="75" fillId="0" borderId="2" xfId="6" applyFont="1" applyBorder="1" applyAlignment="1">
      <alignment horizontal="center" vertical="top" wrapText="1"/>
    </xf>
    <xf numFmtId="0" fontId="19" fillId="3" borderId="2" xfId="6" applyFill="1" applyBorder="1" applyAlignment="1">
      <alignment horizontal="center"/>
    </xf>
    <xf numFmtId="0" fontId="67" fillId="0" borderId="2" xfId="6" applyFont="1" applyBorder="1" applyAlignment="1">
      <alignment horizontal="center"/>
    </xf>
    <xf numFmtId="0" fontId="67" fillId="0" borderId="2" xfId="6" applyFont="1" applyBorder="1"/>
    <xf numFmtId="0" fontId="96" fillId="0" borderId="2" xfId="428" applyFont="1" applyBorder="1"/>
    <xf numFmtId="0" fontId="67" fillId="3" borderId="2" xfId="6" applyFont="1" applyFill="1" applyBorder="1"/>
    <xf numFmtId="0" fontId="67" fillId="0" borderId="0" xfId="6" applyFont="1"/>
    <xf numFmtId="0" fontId="3" fillId="0" borderId="2" xfId="428" applyBorder="1"/>
    <xf numFmtId="0" fontId="19" fillId="7" borderId="2" xfId="6" applyFill="1" applyBorder="1"/>
    <xf numFmtId="0" fontId="3" fillId="7" borderId="2" xfId="428" applyFill="1" applyBorder="1"/>
    <xf numFmtId="0" fontId="19" fillId="8" borderId="2" xfId="6" applyFill="1" applyBorder="1"/>
    <xf numFmtId="0" fontId="14" fillId="0" borderId="0" xfId="429" applyFont="1"/>
    <xf numFmtId="0" fontId="14" fillId="0" borderId="0" xfId="429" applyFont="1" applyAlignment="1">
      <alignment horizontal="center" vertical="top" wrapText="1"/>
    </xf>
    <xf numFmtId="0" fontId="14" fillId="0" borderId="0" xfId="429" applyFont="1" applyAlignment="1">
      <alignment vertical="top" wrapText="1"/>
    </xf>
    <xf numFmtId="0" fontId="19" fillId="0" borderId="0" xfId="31"/>
    <xf numFmtId="0" fontId="3" fillId="0" borderId="0" xfId="430"/>
    <xf numFmtId="0" fontId="14" fillId="0" borderId="0" xfId="431" applyFont="1"/>
    <xf numFmtId="0" fontId="29" fillId="0" borderId="7" xfId="6" applyFont="1" applyBorder="1" applyAlignment="1">
      <alignment horizontal="left"/>
    </xf>
    <xf numFmtId="0" fontId="14" fillId="3" borderId="2" xfId="431" quotePrefix="1" applyFont="1" applyFill="1" applyBorder="1" applyAlignment="1">
      <alignment horizontal="center" vertical="center" wrapText="1"/>
    </xf>
    <xf numFmtId="0" fontId="29" fillId="3" borderId="2" xfId="431" quotePrefix="1" applyFont="1" applyFill="1" applyBorder="1" applyAlignment="1">
      <alignment horizontal="center" vertical="center" wrapText="1"/>
    </xf>
    <xf numFmtId="0" fontId="29" fillId="3" borderId="3" xfId="431" quotePrefix="1" applyFont="1" applyFill="1" applyBorder="1" applyAlignment="1">
      <alignment horizontal="center" vertical="center" wrapText="1"/>
    </xf>
    <xf numFmtId="0" fontId="14" fillId="0" borderId="2" xfId="431" applyFont="1" applyBorder="1" applyAlignment="1">
      <alignment horizontal="center" vertical="center"/>
    </xf>
    <xf numFmtId="0" fontId="14" fillId="3" borderId="2" xfId="431" applyFont="1" applyFill="1" applyBorder="1" applyAlignment="1">
      <alignment horizontal="center" vertical="center"/>
    </xf>
    <xf numFmtId="0" fontId="14" fillId="0" borderId="2" xfId="431" applyFont="1" applyBorder="1" applyAlignment="1">
      <alignment horizontal="center" wrapText="1"/>
    </xf>
    <xf numFmtId="0" fontId="98" fillId="3" borderId="2" xfId="3" applyFont="1" applyFill="1" applyBorder="1" applyAlignment="1">
      <alignment horizontal="center" wrapText="1"/>
    </xf>
    <xf numFmtId="0" fontId="98" fillId="3" borderId="2" xfId="3" applyFont="1" applyFill="1" applyBorder="1" applyAlignment="1">
      <alignment horizontal="left" vertical="center" wrapText="1"/>
    </xf>
    <xf numFmtId="0" fontId="14" fillId="3" borderId="2" xfId="431" applyFont="1" applyFill="1" applyBorder="1" applyAlignment="1">
      <alignment horizontal="center"/>
    </xf>
    <xf numFmtId="0" fontId="14" fillId="0" borderId="2" xfId="431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47" fillId="0" borderId="0" xfId="0" applyFont="1" applyFill="1" applyBorder="1" applyAlignment="1"/>
    <xf numFmtId="0" fontId="46" fillId="0" borderId="0" xfId="0" applyFont="1" applyFill="1"/>
    <xf numFmtId="0" fontId="14" fillId="0" borderId="2" xfId="0" applyFont="1" applyFill="1" applyBorder="1" applyAlignment="1">
      <alignment vertical="top" wrapText="1"/>
    </xf>
    <xf numFmtId="0" fontId="48" fillId="0" borderId="2" xfId="0" quotePrefix="1" applyFont="1" applyFill="1" applyBorder="1" applyAlignment="1">
      <alignment horizontal="center" vertical="center" wrapText="1"/>
    </xf>
    <xf numFmtId="0" fontId="48" fillId="0" borderId="2" xfId="0" quotePrefix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/>
    <xf numFmtId="0" fontId="0" fillId="5" borderId="0" xfId="0" applyFill="1"/>
    <xf numFmtId="0" fontId="14" fillId="0" borderId="5" xfId="0" applyFont="1" applyFill="1" applyBorder="1" applyAlignment="1"/>
    <xf numFmtId="0" fontId="14" fillId="0" borderId="6" xfId="0" applyFont="1" applyFill="1" applyBorder="1" applyAlignment="1"/>
    <xf numFmtId="0" fontId="14" fillId="0" borderId="0" xfId="432" applyFont="1" applyAlignment="1">
      <alignment horizontal="center" vertical="center"/>
    </xf>
    <xf numFmtId="0" fontId="14" fillId="0" borderId="0" xfId="432" applyFont="1"/>
    <xf numFmtId="0" fontId="14" fillId="0" borderId="0" xfId="432" applyFont="1" applyAlignment="1">
      <alignment horizontal="center" vertical="top" wrapText="1"/>
    </xf>
    <xf numFmtId="0" fontId="14" fillId="0" borderId="0" xfId="432" applyFont="1" applyAlignment="1">
      <alignment horizontal="center"/>
    </xf>
    <xf numFmtId="0" fontId="0" fillId="0" borderId="0" xfId="0" applyAlignment="1">
      <alignment horizontal="center" vertical="center"/>
    </xf>
    <xf numFmtId="0" fontId="27" fillId="0" borderId="0" xfId="0" applyFont="1" applyAlignment="1"/>
    <xf numFmtId="0" fontId="100" fillId="0" borderId="2" xfId="0" applyFont="1" applyBorder="1"/>
    <xf numFmtId="0" fontId="101" fillId="0" borderId="2" xfId="0" applyFont="1" applyBorder="1"/>
    <xf numFmtId="0" fontId="101" fillId="0" borderId="2" xfId="0" applyFont="1" applyFill="1" applyBorder="1"/>
    <xf numFmtId="0" fontId="19" fillId="0" borderId="0" xfId="0" applyFont="1"/>
    <xf numFmtId="0" fontId="0" fillId="0" borderId="0" xfId="0" applyAlignment="1">
      <alignment wrapText="1"/>
    </xf>
    <xf numFmtId="0" fontId="2" fillId="0" borderId="0" xfId="1" applyFont="1"/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 wrapText="1"/>
    </xf>
    <xf numFmtId="0" fontId="0" fillId="0" borderId="0" xfId="0" applyAlignment="1"/>
    <xf numFmtId="0" fontId="14" fillId="0" borderId="0" xfId="0" applyFont="1" applyFill="1" applyBorder="1" applyAlignment="1"/>
    <xf numFmtId="0" fontId="17" fillId="0" borderId="0" xfId="2" applyFont="1" applyAlignment="1">
      <alignment horizontal="center"/>
    </xf>
    <xf numFmtId="0" fontId="14" fillId="0" borderId="0" xfId="0" applyFont="1" applyAlignment="1">
      <alignment vertical="top" wrapText="1"/>
    </xf>
    <xf numFmtId="0" fontId="18" fillId="0" borderId="0" xfId="2" applyFont="1" applyAlignment="1">
      <alignment horizontal="center"/>
    </xf>
    <xf numFmtId="0" fontId="19" fillId="0" borderId="0" xfId="0" applyFont="1"/>
    <xf numFmtId="0" fontId="14" fillId="0" borderId="5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left"/>
    </xf>
    <xf numFmtId="0" fontId="14" fillId="0" borderId="2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right"/>
    </xf>
    <xf numFmtId="0" fontId="14" fillId="0" borderId="2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 wrapText="1"/>
    </xf>
    <xf numFmtId="0" fontId="18" fillId="0" borderId="0" xfId="6" applyFont="1" applyAlignment="1">
      <alignment horizontal="center"/>
    </xf>
    <xf numFmtId="0" fontId="17" fillId="0" borderId="0" xfId="6" applyFont="1" applyAlignment="1">
      <alignment horizontal="center"/>
    </xf>
    <xf numFmtId="0" fontId="14" fillId="0" borderId="2" xfId="6" applyFont="1" applyBorder="1" applyAlignment="1">
      <alignment horizontal="center" vertical="center"/>
    </xf>
    <xf numFmtId="0" fontId="14" fillId="0" borderId="2" xfId="6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top" wrapText="1"/>
    </xf>
    <xf numFmtId="0" fontId="14" fillId="3" borderId="0" xfId="0" applyFont="1" applyFill="1" applyBorder="1" applyAlignment="1">
      <alignment horizontal="right"/>
    </xf>
    <xf numFmtId="0" fontId="14" fillId="3" borderId="5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0" fontId="14" fillId="0" borderId="2" xfId="2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/>
    </xf>
    <xf numFmtId="0" fontId="14" fillId="0" borderId="2" xfId="2" applyFont="1" applyBorder="1" applyAlignment="1">
      <alignment horizontal="center"/>
    </xf>
    <xf numFmtId="0" fontId="19" fillId="0" borderId="0" xfId="413" applyFill="1"/>
    <xf numFmtId="0" fontId="18" fillId="0" borderId="0" xfId="413" applyFont="1" applyFill="1" applyAlignment="1">
      <alignment horizontal="right"/>
    </xf>
    <xf numFmtId="0" fontId="14" fillId="0" borderId="0" xfId="413" applyFont="1" applyFill="1"/>
    <xf numFmtId="0" fontId="19" fillId="0" borderId="0" xfId="413" applyFont="1" applyFill="1"/>
    <xf numFmtId="0" fontId="14" fillId="0" borderId="0" xfId="413" applyFont="1" applyFill="1" applyAlignment="1">
      <alignment horizontal="right"/>
    </xf>
    <xf numFmtId="0" fontId="19" fillId="0" borderId="2" xfId="413" applyFont="1" applyFill="1" applyBorder="1"/>
    <xf numFmtId="0" fontId="19" fillId="0" borderId="0" xfId="413" applyFont="1" applyFill="1" applyBorder="1"/>
    <xf numFmtId="0" fontId="14" fillId="0" borderId="2" xfId="413" applyFont="1" applyFill="1" applyBorder="1" applyAlignment="1">
      <alignment horizontal="center" vertical="center" wrapText="1"/>
    </xf>
    <xf numFmtId="0" fontId="14" fillId="0" borderId="1" xfId="413" applyFont="1" applyFill="1" applyBorder="1" applyAlignment="1">
      <alignment horizontal="center" vertical="center" wrapText="1"/>
    </xf>
    <xf numFmtId="0" fontId="29" fillId="0" borderId="2" xfId="413" applyFont="1" applyFill="1" applyBorder="1" applyAlignment="1">
      <alignment horizontal="center" vertical="top"/>
    </xf>
    <xf numFmtId="0" fontId="29" fillId="0" borderId="2" xfId="413" applyFont="1" applyFill="1" applyBorder="1" applyAlignment="1">
      <alignment horizontal="center" vertical="top" wrapText="1"/>
    </xf>
    <xf numFmtId="0" fontId="14" fillId="0" borderId="2" xfId="413" applyFont="1" applyFill="1" applyBorder="1" applyAlignment="1">
      <alignment horizontal="center" vertical="top"/>
    </xf>
    <xf numFmtId="0" fontId="22" fillId="0" borderId="0" xfId="413" applyFont="1" applyFill="1" applyBorder="1"/>
    <xf numFmtId="0" fontId="19" fillId="0" borderId="2" xfId="413" applyFont="1" applyFill="1" applyBorder="1" applyAlignment="1">
      <alignment horizontal="center" vertical="center"/>
    </xf>
    <xf numFmtId="0" fontId="19" fillId="0" borderId="2" xfId="413" applyFont="1" applyFill="1" applyBorder="1" applyAlignment="1">
      <alignment vertical="center"/>
    </xf>
    <xf numFmtId="1" fontId="19" fillId="0" borderId="2" xfId="413" applyNumberFormat="1" applyFont="1" applyFill="1" applyBorder="1" applyAlignment="1">
      <alignment vertical="center"/>
    </xf>
    <xf numFmtId="2" fontId="19" fillId="0" borderId="2" xfId="413" applyNumberFormat="1" applyFont="1" applyFill="1" applyBorder="1" applyAlignment="1">
      <alignment horizontal="right" vertical="center"/>
    </xf>
    <xf numFmtId="2" fontId="14" fillId="0" borderId="2" xfId="413" applyNumberFormat="1" applyFont="1" applyFill="1" applyBorder="1" applyAlignment="1">
      <alignment horizontal="right" vertical="center"/>
    </xf>
    <xf numFmtId="1" fontId="14" fillId="0" borderId="6" xfId="413" quotePrefix="1" applyNumberFormat="1" applyFont="1" applyFill="1" applyBorder="1" applyAlignment="1">
      <alignment horizontal="center"/>
    </xf>
    <xf numFmtId="0" fontId="103" fillId="0" borderId="0" xfId="413" applyFont="1" applyFill="1"/>
    <xf numFmtId="0" fontId="14" fillId="0" borderId="0" xfId="413" applyFont="1" applyFill="1" applyBorder="1"/>
    <xf numFmtId="2" fontId="19" fillId="0" borderId="0" xfId="413" applyNumberFormat="1" applyFont="1" applyFill="1"/>
    <xf numFmtId="2" fontId="14" fillId="0" borderId="0" xfId="413" applyNumberFormat="1" applyFont="1" applyFill="1" applyBorder="1" applyAlignment="1">
      <alignment horizontal="center"/>
    </xf>
    <xf numFmtId="0" fontId="14" fillId="0" borderId="0" xfId="413" applyFont="1" applyFill="1" applyBorder="1" applyAlignment="1">
      <alignment horizontal="center"/>
    </xf>
    <xf numFmtId="0" fontId="14" fillId="0" borderId="0" xfId="413" applyFont="1" applyFill="1" applyAlignment="1"/>
    <xf numFmtId="0" fontId="14" fillId="0" borderId="0" xfId="413" applyFont="1" applyFill="1" applyAlignment="1">
      <alignment horizontal="right" vertical="top" wrapText="1"/>
    </xf>
    <xf numFmtId="0" fontId="14" fillId="0" borderId="0" xfId="413" applyFont="1" applyFill="1" applyAlignment="1">
      <alignment vertical="top" wrapText="1"/>
    </xf>
    <xf numFmtId="0" fontId="19" fillId="0" borderId="0" xfId="434" applyFont="1"/>
    <xf numFmtId="0" fontId="19" fillId="3" borderId="0" xfId="434" applyFont="1" applyFill="1"/>
    <xf numFmtId="0" fontId="19" fillId="0" borderId="0" xfId="434" applyFont="1" applyFill="1"/>
    <xf numFmtId="0" fontId="17" fillId="0" borderId="0" xfId="434" applyFont="1" applyFill="1" applyAlignment="1">
      <alignment horizontal="center"/>
    </xf>
    <xf numFmtId="0" fontId="14" fillId="0" borderId="2" xfId="434" applyFont="1" applyFill="1" applyBorder="1" applyAlignment="1">
      <alignment horizontal="center" vertical="center" wrapText="1"/>
    </xf>
    <xf numFmtId="0" fontId="14" fillId="0" borderId="2" xfId="434" applyFont="1" applyFill="1" applyBorder="1" applyAlignment="1">
      <alignment horizontal="center" vertical="top" wrapText="1"/>
    </xf>
    <xf numFmtId="0" fontId="29" fillId="0" borderId="2" xfId="434" applyFont="1" applyFill="1" applyBorder="1" applyAlignment="1">
      <alignment horizontal="center"/>
    </xf>
    <xf numFmtId="0" fontId="14" fillId="0" borderId="2" xfId="434" applyFont="1" applyFill="1" applyBorder="1" applyAlignment="1">
      <alignment horizontal="center"/>
    </xf>
    <xf numFmtId="1" fontId="19" fillId="0" borderId="2" xfId="434" applyNumberFormat="1" applyFont="1" applyFill="1" applyBorder="1" applyAlignment="1">
      <alignment vertical="top"/>
    </xf>
    <xf numFmtId="2" fontId="19" fillId="0" borderId="2" xfId="434" applyNumberFormat="1" applyFont="1" applyFill="1" applyBorder="1" applyAlignment="1">
      <alignment vertical="top"/>
    </xf>
    <xf numFmtId="2" fontId="25" fillId="0" borderId="2" xfId="434" applyNumberFormat="1" applyFont="1" applyFill="1" applyBorder="1" applyAlignment="1">
      <alignment horizontal="right" vertical="top"/>
    </xf>
    <xf numFmtId="0" fontId="19" fillId="4" borderId="0" xfId="434" applyFont="1" applyFill="1"/>
    <xf numFmtId="0" fontId="27" fillId="4" borderId="0" xfId="434" applyFont="1" applyFill="1"/>
    <xf numFmtId="0" fontId="21" fillId="4" borderId="0" xfId="434" applyFont="1" applyFill="1"/>
    <xf numFmtId="2" fontId="25" fillId="0" borderId="2" xfId="434" applyNumberFormat="1" applyFont="1" applyFill="1" applyBorder="1" applyAlignment="1">
      <alignment horizontal="right" vertical="top" wrapText="1"/>
    </xf>
    <xf numFmtId="2" fontId="19" fillId="0" borderId="2" xfId="434" applyNumberFormat="1" applyFont="1" applyFill="1" applyBorder="1" applyAlignment="1">
      <alignment horizontal="right" vertical="top"/>
    </xf>
    <xf numFmtId="1" fontId="14" fillId="0" borderId="6" xfId="434" applyNumberFormat="1" applyFont="1" applyFill="1" applyBorder="1" applyAlignment="1">
      <alignment horizontal="center" vertical="top"/>
    </xf>
    <xf numFmtId="2" fontId="27" fillId="0" borderId="2" xfId="434" applyNumberFormat="1" applyFont="1" applyFill="1" applyBorder="1" applyAlignment="1">
      <alignment horizontal="right" vertical="top"/>
    </xf>
    <xf numFmtId="0" fontId="85" fillId="0" borderId="0" xfId="434" applyFont="1"/>
    <xf numFmtId="0" fontId="19" fillId="0" borderId="0" xfId="435" applyFont="1"/>
    <xf numFmtId="0" fontId="19" fillId="3" borderId="0" xfId="435" applyFont="1" applyFill="1"/>
    <xf numFmtId="0" fontId="19" fillId="0" borderId="0" xfId="435" applyFont="1" applyFill="1"/>
    <xf numFmtId="0" fontId="17" fillId="0" borderId="0" xfId="435" applyFont="1" applyFill="1" applyAlignment="1">
      <alignment horizontal="center"/>
    </xf>
    <xf numFmtId="0" fontId="14" fillId="0" borderId="2" xfId="435" applyFont="1" applyFill="1" applyBorder="1" applyAlignment="1">
      <alignment horizontal="center" vertical="center" wrapText="1"/>
    </xf>
    <xf numFmtId="0" fontId="14" fillId="0" borderId="2" xfId="435" applyFont="1" applyFill="1" applyBorder="1" applyAlignment="1">
      <alignment horizontal="center" vertical="top" wrapText="1"/>
    </xf>
    <xf numFmtId="0" fontId="29" fillId="0" borderId="2" xfId="435" applyFont="1" applyFill="1" applyBorder="1" applyAlignment="1">
      <alignment horizontal="center"/>
    </xf>
    <xf numFmtId="0" fontId="14" fillId="0" borderId="2" xfId="435" applyFont="1" applyFill="1" applyBorder="1" applyAlignment="1">
      <alignment horizontal="center"/>
    </xf>
    <xf numFmtId="1" fontId="25" fillId="0" borderId="2" xfId="435" applyNumberFormat="1" applyFont="1" applyFill="1" applyBorder="1" applyAlignment="1">
      <alignment horizontal="right" vertical="top"/>
    </xf>
    <xf numFmtId="2" fontId="25" fillId="0" borderId="2" xfId="435" applyNumberFormat="1" applyFont="1" applyFill="1" applyBorder="1" applyAlignment="1">
      <alignment horizontal="right" vertical="top"/>
    </xf>
    <xf numFmtId="2" fontId="27" fillId="0" borderId="2" xfId="435" applyNumberFormat="1" applyFont="1" applyFill="1" applyBorder="1" applyAlignment="1">
      <alignment horizontal="right" vertical="top"/>
    </xf>
    <xf numFmtId="0" fontId="19" fillId="4" borderId="0" xfId="435" applyFont="1" applyFill="1"/>
    <xf numFmtId="2" fontId="19" fillId="4" borderId="0" xfId="435" applyNumberFormat="1" applyFont="1" applyFill="1"/>
    <xf numFmtId="0" fontId="21" fillId="4" borderId="0" xfId="435" applyFont="1" applyFill="1"/>
    <xf numFmtId="2" fontId="25" fillId="0" borderId="2" xfId="435" applyNumberFormat="1" applyFont="1" applyFill="1" applyBorder="1" applyAlignment="1">
      <alignment horizontal="right" vertical="top" wrapText="1"/>
    </xf>
    <xf numFmtId="2" fontId="24" fillId="0" borderId="2" xfId="435" applyNumberFormat="1" applyFont="1" applyFill="1" applyBorder="1" applyAlignment="1">
      <alignment horizontal="right" vertical="top"/>
    </xf>
    <xf numFmtId="166" fontId="19" fillId="4" borderId="0" xfId="435" applyNumberFormat="1" applyFont="1" applyFill="1"/>
    <xf numFmtId="1" fontId="14" fillId="0" borderId="6" xfId="435" applyNumberFormat="1" applyFont="1" applyFill="1" applyBorder="1" applyAlignment="1">
      <alignment horizontal="center" vertical="top"/>
    </xf>
    <xf numFmtId="0" fontId="14" fillId="0" borderId="0" xfId="435" applyFont="1"/>
    <xf numFmtId="2" fontId="19" fillId="0" borderId="0" xfId="435" applyNumberFormat="1" applyFont="1"/>
    <xf numFmtId="0" fontId="85" fillId="0" borderId="0" xfId="435" applyFont="1"/>
    <xf numFmtId="1" fontId="19" fillId="3" borderId="3" xfId="0" applyNumberFormat="1" applyFont="1" applyFill="1" applyBorder="1"/>
    <xf numFmtId="2" fontId="14" fillId="5" borderId="0" xfId="0" applyNumberFormat="1" applyFont="1" applyFill="1"/>
    <xf numFmtId="1" fontId="19" fillId="3" borderId="0" xfId="0" applyNumberFormat="1" applyFont="1" applyFill="1" applyBorder="1"/>
    <xf numFmtId="0" fontId="25" fillId="0" borderId="2" xfId="0" applyFont="1" applyFill="1" applyBorder="1" applyAlignment="1">
      <alignment horizontal="left" vertical="center" wrapText="1"/>
    </xf>
    <xf numFmtId="1" fontId="19" fillId="0" borderId="2" xfId="0" applyNumberFormat="1" applyFont="1" applyFill="1" applyBorder="1"/>
    <xf numFmtId="1" fontId="19" fillId="0" borderId="2" xfId="0" applyNumberFormat="1" applyFont="1" applyFill="1" applyBorder="1" applyAlignment="1">
      <alignment horizontal="center"/>
    </xf>
    <xf numFmtId="2" fontId="19" fillId="0" borderId="2" xfId="0" applyNumberFormat="1" applyFont="1" applyFill="1" applyBorder="1"/>
    <xf numFmtId="2" fontId="19" fillId="0" borderId="5" xfId="0" applyNumberFormat="1" applyFont="1" applyFill="1" applyBorder="1"/>
    <xf numFmtId="0" fontId="25" fillId="0" borderId="2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vertical="center"/>
    </xf>
    <xf numFmtId="0" fontId="87" fillId="0" borderId="2" xfId="0" applyFont="1" applyFill="1" applyBorder="1"/>
    <xf numFmtId="1" fontId="14" fillId="0" borderId="2" xfId="0" applyNumberFormat="1" applyFont="1" applyFill="1" applyBorder="1"/>
    <xf numFmtId="2" fontId="14" fillId="0" borderId="2" xfId="0" applyNumberFormat="1" applyFont="1" applyFill="1" applyBorder="1"/>
    <xf numFmtId="2" fontId="14" fillId="0" borderId="5" xfId="0" applyNumberFormat="1" applyFont="1" applyFill="1" applyBorder="1"/>
    <xf numFmtId="0" fontId="14" fillId="0" borderId="0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vertical="top"/>
    </xf>
    <xf numFmtId="0" fontId="19" fillId="0" borderId="2" xfId="0" applyFont="1" applyFill="1" applyBorder="1" applyAlignment="1">
      <alignment horizontal="center" vertical="top"/>
    </xf>
    <xf numFmtId="2" fontId="19" fillId="0" borderId="2" xfId="0" applyNumberFormat="1" applyFont="1" applyFill="1" applyBorder="1" applyAlignment="1">
      <alignment vertical="top"/>
    </xf>
    <xf numFmtId="2" fontId="19" fillId="0" borderId="5" xfId="0" applyNumberFormat="1" applyFont="1" applyFill="1" applyBorder="1" applyAlignment="1">
      <alignment vertical="top"/>
    </xf>
    <xf numFmtId="2" fontId="19" fillId="0" borderId="0" xfId="0" applyNumberFormat="1" applyFont="1" applyFill="1" applyBorder="1" applyAlignment="1">
      <alignment horizontal="right"/>
    </xf>
    <xf numFmtId="0" fontId="19" fillId="4" borderId="0" xfId="0" applyFont="1" applyFill="1" applyBorder="1" applyAlignment="1">
      <alignment horizontal="center"/>
    </xf>
    <xf numFmtId="2" fontId="19" fillId="4" borderId="0" xfId="0" applyNumberFormat="1" applyFont="1" applyFill="1" applyBorder="1"/>
    <xf numFmtId="167" fontId="19" fillId="4" borderId="0" xfId="0" applyNumberFormat="1" applyFont="1" applyFill="1"/>
    <xf numFmtId="0" fontId="14" fillId="0" borderId="2" xfId="0" applyFont="1" applyFill="1" applyBorder="1" applyAlignment="1">
      <alignment vertical="top"/>
    </xf>
    <xf numFmtId="2" fontId="14" fillId="0" borderId="2" xfId="0" applyNumberFormat="1" applyFont="1" applyFill="1" applyBorder="1" applyAlignment="1">
      <alignment vertical="top"/>
    </xf>
    <xf numFmtId="2" fontId="14" fillId="0" borderId="5" xfId="0" applyNumberFormat="1" applyFont="1" applyFill="1" applyBorder="1" applyAlignment="1">
      <alignment vertical="top"/>
    </xf>
    <xf numFmtId="2" fontId="14" fillId="0" borderId="0" xfId="0" applyNumberFormat="1" applyFont="1" applyFill="1" applyBorder="1" applyAlignment="1">
      <alignment horizontal="right"/>
    </xf>
    <xf numFmtId="0" fontId="14" fillId="0" borderId="2" xfId="3" applyFont="1" applyFill="1" applyBorder="1"/>
    <xf numFmtId="2" fontId="19" fillId="0" borderId="2" xfId="3" applyNumberFormat="1" applyFont="1" applyFill="1" applyBorder="1"/>
    <xf numFmtId="0" fontId="29" fillId="0" borderId="2" xfId="3" applyFont="1" applyFill="1" applyBorder="1" applyAlignment="1">
      <alignment horizontal="center" vertical="center" wrapText="1"/>
    </xf>
    <xf numFmtId="0" fontId="19" fillId="0" borderId="0" xfId="3" applyFont="1" applyFill="1" applyAlignment="1">
      <alignment horizontal="left"/>
    </xf>
    <xf numFmtId="0" fontId="29" fillId="0" borderId="2" xfId="3" applyFont="1" applyFill="1" applyBorder="1" applyAlignment="1">
      <alignment horizontal="center" vertical="center"/>
    </xf>
    <xf numFmtId="2" fontId="19" fillId="0" borderId="2" xfId="3" applyNumberFormat="1" applyFont="1" applyFill="1" applyBorder="1" applyAlignment="1">
      <alignment vertical="center"/>
    </xf>
    <xf numFmtId="2" fontId="18" fillId="0" borderId="0" xfId="2" applyNumberFormat="1" applyFont="1"/>
    <xf numFmtId="2" fontId="19" fillId="4" borderId="0" xfId="434" applyNumberFormat="1" applyFont="1" applyFill="1"/>
    <xf numFmtId="1" fontId="14" fillId="0" borderId="0" xfId="2" applyNumberFormat="1" applyFont="1"/>
    <xf numFmtId="1" fontId="21" fillId="0" borderId="2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right" vertical="top" wrapText="1"/>
    </xf>
    <xf numFmtId="0" fontId="14" fillId="0" borderId="0" xfId="0" applyFont="1" applyAlignment="1">
      <alignment horizontal="left" vertical="top" wrapText="1"/>
    </xf>
    <xf numFmtId="0" fontId="14" fillId="0" borderId="1" xfId="0" applyFont="1" applyBorder="1" applyAlignment="1">
      <alignment vertical="top"/>
    </xf>
    <xf numFmtId="0" fontId="14" fillId="0" borderId="3" xfId="0" applyFont="1" applyBorder="1" applyAlignment="1">
      <alignment vertical="top"/>
    </xf>
    <xf numFmtId="0" fontId="14" fillId="0" borderId="12" xfId="0" applyFont="1" applyBorder="1" applyAlignment="1">
      <alignment horizontal="center" vertical="top"/>
    </xf>
    <xf numFmtId="0" fontId="14" fillId="0" borderId="13" xfId="0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4" fillId="0" borderId="15" xfId="0" applyFont="1" applyBorder="1" applyAlignment="1">
      <alignment horizontal="center" vertical="top"/>
    </xf>
    <xf numFmtId="0" fontId="14" fillId="0" borderId="5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57" fillId="0" borderId="7" xfId="0" applyFont="1" applyBorder="1" applyAlignment="1">
      <alignment horizontal="center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27" fillId="0" borderId="2" xfId="4" applyFont="1" applyBorder="1" applyAlignment="1">
      <alignment horizontal="center" vertical="top" wrapText="1"/>
    </xf>
    <xf numFmtId="0" fontId="27" fillId="0" borderId="2" xfId="4" applyFont="1" applyBorder="1" applyAlignment="1">
      <alignment horizontal="center" vertical="center" wrapText="1"/>
    </xf>
    <xf numFmtId="0" fontId="27" fillId="0" borderId="1" xfId="4" applyFont="1" applyBorder="1" applyAlignment="1">
      <alignment horizontal="center" vertical="center" wrapText="1"/>
    </xf>
    <xf numFmtId="0" fontId="27" fillId="0" borderId="10" xfId="4" applyFont="1" applyBorder="1" applyAlignment="1">
      <alignment horizontal="center" vertical="center" wrapText="1"/>
    </xf>
    <xf numFmtId="0" fontId="27" fillId="0" borderId="3" xfId="4" applyFont="1" applyBorder="1" applyAlignment="1">
      <alignment horizontal="center" vertical="center" wrapText="1"/>
    </xf>
    <xf numFmtId="0" fontId="27" fillId="0" borderId="12" xfId="4" applyFont="1" applyBorder="1" applyAlignment="1">
      <alignment horizontal="center" vertical="center" wrapText="1"/>
    </xf>
    <xf numFmtId="0" fontId="27" fillId="0" borderId="13" xfId="4" applyFont="1" applyBorder="1" applyAlignment="1">
      <alignment horizontal="center" vertical="center" wrapText="1"/>
    </xf>
    <xf numFmtId="0" fontId="27" fillId="0" borderId="14" xfId="4" applyFont="1" applyBorder="1" applyAlignment="1">
      <alignment horizontal="center" vertical="center" wrapText="1"/>
    </xf>
    <xf numFmtId="0" fontId="27" fillId="0" borderId="8" xfId="4" applyFont="1" applyBorder="1" applyAlignment="1">
      <alignment horizontal="center" vertical="center" wrapText="1"/>
    </xf>
    <xf numFmtId="0" fontId="27" fillId="0" borderId="7" xfId="4" applyFont="1" applyBorder="1" applyAlignment="1">
      <alignment horizontal="center" vertical="center" wrapText="1"/>
    </xf>
    <xf numFmtId="0" fontId="27" fillId="0" borderId="15" xfId="4" applyFont="1" applyBorder="1" applyAlignment="1">
      <alignment horizontal="center" vertical="center" wrapText="1"/>
    </xf>
    <xf numFmtId="0" fontId="23" fillId="0" borderId="0" xfId="2" applyFont="1" applyAlignment="1">
      <alignment horizontal="center"/>
    </xf>
    <xf numFmtId="0" fontId="17" fillId="0" borderId="0" xfId="2" applyFont="1" applyAlignment="1">
      <alignment horizontal="center"/>
    </xf>
    <xf numFmtId="0" fontId="38" fillId="0" borderId="0" xfId="2" applyFont="1" applyAlignment="1">
      <alignment horizontal="center"/>
    </xf>
    <xf numFmtId="0" fontId="43" fillId="0" borderId="0" xfId="2" applyFont="1" applyAlignment="1">
      <alignment horizontal="center"/>
    </xf>
    <xf numFmtId="0" fontId="14" fillId="0" borderId="0" xfId="4" applyFont="1" applyAlignment="1">
      <alignment horizontal="left"/>
    </xf>
    <xf numFmtId="0" fontId="29" fillId="0" borderId="7" xfId="4" applyFont="1" applyBorder="1" applyAlignment="1">
      <alignment horizontal="center"/>
    </xf>
    <xf numFmtId="0" fontId="27" fillId="0" borderId="12" xfId="4" applyFont="1" applyBorder="1" applyAlignment="1">
      <alignment horizontal="center" vertical="top" wrapText="1"/>
    </xf>
    <xf numFmtId="0" fontId="27" fillId="0" borderId="13" xfId="4" applyFont="1" applyBorder="1" applyAlignment="1">
      <alignment horizontal="center" vertical="top" wrapText="1"/>
    </xf>
    <xf numFmtId="0" fontId="27" fillId="0" borderId="14" xfId="4" applyFont="1" applyBorder="1" applyAlignment="1">
      <alignment horizontal="center" vertical="top" wrapText="1"/>
    </xf>
    <xf numFmtId="0" fontId="27" fillId="0" borderId="8" xfId="4" applyFont="1" applyBorder="1" applyAlignment="1">
      <alignment horizontal="center" vertical="top" wrapText="1"/>
    </xf>
    <xf numFmtId="0" fontId="27" fillId="0" borderId="7" xfId="4" applyFont="1" applyBorder="1" applyAlignment="1">
      <alignment horizontal="center" vertical="top" wrapText="1"/>
    </xf>
    <xf numFmtId="0" fontId="27" fillId="0" borderId="15" xfId="4" applyFont="1" applyBorder="1" applyAlignment="1">
      <alignment horizontal="center" vertical="top" wrapText="1"/>
    </xf>
    <xf numFmtId="0" fontId="24" fillId="0" borderId="5" xfId="4" applyFont="1" applyBorder="1" applyAlignment="1">
      <alignment horizontal="center" vertical="top" wrapText="1"/>
    </xf>
    <xf numFmtId="0" fontId="24" fillId="0" borderId="6" xfId="4" applyFont="1" applyBorder="1" applyAlignment="1">
      <alignment horizontal="center" vertical="top" wrapText="1"/>
    </xf>
    <xf numFmtId="0" fontId="25" fillId="0" borderId="0" xfId="4" applyFont="1" applyAlignment="1">
      <alignment horizontal="left"/>
    </xf>
    <xf numFmtId="0" fontId="18" fillId="0" borderId="0" xfId="2" applyFont="1" applyAlignment="1">
      <alignment horizontal="right" vertical="top" wrapText="1"/>
    </xf>
    <xf numFmtId="0" fontId="99" fillId="0" borderId="0" xfId="0" applyFont="1" applyAlignment="1">
      <alignment horizont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/>
    </xf>
    <xf numFmtId="0" fontId="26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9" fillId="0" borderId="2" xfId="0" quotePrefix="1" applyFont="1" applyBorder="1" applyAlignment="1">
      <alignment horizontal="center" vertical="top" wrapText="1"/>
    </xf>
    <xf numFmtId="0" fontId="19" fillId="0" borderId="2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14" fillId="0" borderId="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right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29" fillId="0" borderId="5" xfId="0" quotePrefix="1" applyFont="1" applyBorder="1" applyAlignment="1">
      <alignment horizontal="center" vertical="top" wrapText="1"/>
    </xf>
    <xf numFmtId="0" fontId="29" fillId="0" borderId="9" xfId="0" quotePrefix="1" applyFont="1" applyBorder="1" applyAlignment="1">
      <alignment horizontal="center" vertical="top" wrapText="1"/>
    </xf>
    <xf numFmtId="0" fontId="29" fillId="0" borderId="6" xfId="0" quotePrefix="1" applyFont="1" applyBorder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2" fontId="19" fillId="0" borderId="5" xfId="0" applyNumberFormat="1" applyFont="1" applyBorder="1" applyAlignment="1">
      <alignment vertical="center"/>
    </xf>
    <xf numFmtId="2" fontId="19" fillId="0" borderId="6" xfId="0" applyNumberFormat="1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2" fontId="19" fillId="0" borderId="2" xfId="0" applyNumberFormat="1" applyFont="1" applyBorder="1" applyAlignment="1">
      <alignment vertical="center"/>
    </xf>
    <xf numFmtId="2" fontId="14" fillId="0" borderId="5" xfId="0" applyNumberFormat="1" applyFont="1" applyBorder="1" applyAlignment="1">
      <alignment horizontal="center" vertical="center"/>
    </xf>
    <xf numFmtId="2" fontId="14" fillId="0" borderId="6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9" fillId="0" borderId="5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4" fillId="0" borderId="2" xfId="0" applyFont="1" applyBorder="1" applyAlignment="1">
      <alignment horizontal="left"/>
    </xf>
    <xf numFmtId="2" fontId="14" fillId="0" borderId="2" xfId="0" applyNumberFormat="1" applyFont="1" applyBorder="1" applyAlignment="1">
      <alignment vertical="center"/>
    </xf>
    <xf numFmtId="0" fontId="14" fillId="0" borderId="0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wrapText="1"/>
    </xf>
    <xf numFmtId="0" fontId="27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 wrapText="1"/>
    </xf>
    <xf numFmtId="0" fontId="27" fillId="0" borderId="1" xfId="0" applyFont="1" applyBorder="1" applyAlignment="1">
      <alignment horizontal="center" vertical="top" wrapText="1"/>
    </xf>
    <xf numFmtId="0" fontId="27" fillId="0" borderId="3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" xfId="0" quotePrefix="1" applyFont="1" applyBorder="1" applyAlignment="1">
      <alignment horizontal="center" vertical="center"/>
    </xf>
    <xf numFmtId="0" fontId="14" fillId="0" borderId="0" xfId="0" applyFont="1" applyAlignment="1">
      <alignment vertical="top" wrapText="1"/>
    </xf>
    <xf numFmtId="0" fontId="18" fillId="0" borderId="0" xfId="2" applyFont="1" applyAlignment="1">
      <alignment horizontal="center"/>
    </xf>
    <xf numFmtId="0" fontId="14" fillId="0" borderId="0" xfId="1" applyFont="1" applyAlignment="1">
      <alignment horizontal="center" vertical="top" wrapText="1"/>
    </xf>
    <xf numFmtId="0" fontId="14" fillId="0" borderId="0" xfId="1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29" fillId="0" borderId="7" xfId="0" applyFont="1" applyBorder="1" applyAlignment="1">
      <alignment horizontal="right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right"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14" fillId="0" borderId="4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quotePrefix="1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4" fillId="0" borderId="6" xfId="0" applyFont="1" applyBorder="1" applyAlignment="1">
      <alignment horizontal="center" vertical="top"/>
    </xf>
    <xf numFmtId="0" fontId="14" fillId="0" borderId="9" xfId="0" applyFont="1" applyBorder="1" applyAlignment="1">
      <alignment horizontal="center" wrapText="1"/>
    </xf>
    <xf numFmtId="0" fontId="14" fillId="0" borderId="5" xfId="0" applyFont="1" applyBorder="1" applyAlignment="1">
      <alignment horizontal="center" vertical="top"/>
    </xf>
    <xf numFmtId="0" fontId="19" fillId="0" borderId="6" xfId="0" applyFont="1" applyBorder="1" applyAlignment="1">
      <alignment horizontal="center"/>
    </xf>
    <xf numFmtId="0" fontId="14" fillId="0" borderId="0" xfId="5" applyFont="1" applyAlignment="1">
      <alignment horizontal="center" vertical="top" wrapText="1"/>
    </xf>
    <xf numFmtId="0" fontId="19" fillId="0" borderId="0" xfId="0" applyFont="1"/>
    <xf numFmtId="0" fontId="14" fillId="0" borderId="0" xfId="0" applyFont="1" applyBorder="1" applyAlignment="1">
      <alignment horizontal="right"/>
    </xf>
    <xf numFmtId="0" fontId="29" fillId="0" borderId="7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8" fillId="0" borderId="0" xfId="1" applyFont="1" applyAlignment="1">
      <alignment horizontal="center"/>
    </xf>
    <xf numFmtId="0" fontId="23" fillId="0" borderId="0" xfId="1" applyFont="1" applyAlignment="1">
      <alignment horizontal="center"/>
    </xf>
    <xf numFmtId="0" fontId="14" fillId="0" borderId="2" xfId="1" applyFont="1" applyBorder="1" applyAlignment="1">
      <alignment horizontal="center" vertical="top" wrapText="1"/>
    </xf>
    <xf numFmtId="0" fontId="14" fillId="3" borderId="1" xfId="1" applyFont="1" applyFill="1" applyBorder="1" applyAlignment="1">
      <alignment horizontal="center" vertical="top" wrapText="1"/>
    </xf>
    <xf numFmtId="0" fontId="14" fillId="3" borderId="10" xfId="1" applyFont="1" applyFill="1" applyBorder="1" applyAlignment="1">
      <alignment horizontal="center" vertical="top" wrapText="1"/>
    </xf>
    <xf numFmtId="0" fontId="14" fillId="3" borderId="3" xfId="1" applyFont="1" applyFill="1" applyBorder="1" applyAlignment="1">
      <alignment horizontal="center" vertical="top" wrapText="1"/>
    </xf>
    <xf numFmtId="0" fontId="20" fillId="0" borderId="0" xfId="1" applyFont="1" applyBorder="1" applyAlignment="1">
      <alignment horizontal="left"/>
    </xf>
    <xf numFmtId="0" fontId="14" fillId="0" borderId="1" xfId="1" applyFont="1" applyBorder="1" applyAlignment="1">
      <alignment horizontal="center" vertical="top" wrapText="1"/>
    </xf>
    <xf numFmtId="0" fontId="14" fillId="0" borderId="10" xfId="1" applyFont="1" applyBorder="1" applyAlignment="1">
      <alignment horizontal="center" vertical="top" wrapText="1"/>
    </xf>
    <xf numFmtId="0" fontId="14" fillId="0" borderId="3" xfId="1" applyFont="1" applyBorder="1" applyAlignment="1">
      <alignment horizontal="center" vertical="top" wrapText="1"/>
    </xf>
    <xf numFmtId="0" fontId="14" fillId="0" borderId="2" xfId="1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4" fillId="0" borderId="9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20" fillId="0" borderId="0" xfId="0" applyFont="1" applyAlignment="1">
      <alignment horizontal="center" wrapText="1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60" fillId="0" borderId="2" xfId="0" applyFont="1" applyBorder="1" applyAlignment="1">
      <alignment horizontal="center" vertical="top" wrapText="1"/>
    </xf>
    <xf numFmtId="0" fontId="60" fillId="0" borderId="1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0" fontId="60" fillId="0" borderId="3" xfId="0" applyFont="1" applyBorder="1" applyAlignment="1">
      <alignment horizontal="center" vertical="top" wrapText="1"/>
    </xf>
    <xf numFmtId="0" fontId="52" fillId="0" borderId="0" xfId="0" applyFont="1" applyAlignment="1">
      <alignment horizontal="center"/>
    </xf>
    <xf numFmtId="0" fontId="64" fillId="0" borderId="0" xfId="0" applyFont="1" applyBorder="1" applyAlignment="1">
      <alignment horizontal="center" vertical="top"/>
    </xf>
    <xf numFmtId="0" fontId="29" fillId="0" borderId="7" xfId="0" applyFont="1" applyBorder="1" applyAlignment="1">
      <alignment horizontal="left"/>
    </xf>
    <xf numFmtId="0" fontId="47" fillId="0" borderId="1" xfId="0" applyFont="1" applyBorder="1" applyAlignment="1">
      <alignment horizontal="center" vertical="top" wrapText="1"/>
    </xf>
    <xf numFmtId="0" fontId="47" fillId="0" borderId="3" xfId="0" applyFont="1" applyBorder="1" applyAlignment="1">
      <alignment horizontal="center" vertical="top" wrapText="1"/>
    </xf>
    <xf numFmtId="0" fontId="47" fillId="0" borderId="2" xfId="0" applyFont="1" applyBorder="1" applyAlignment="1">
      <alignment horizontal="center" vertical="top" wrapText="1"/>
    </xf>
    <xf numFmtId="0" fontId="47" fillId="0" borderId="5" xfId="0" applyFont="1" applyBorder="1" applyAlignment="1">
      <alignment horizontal="center" vertical="top" wrapText="1"/>
    </xf>
    <xf numFmtId="0" fontId="47" fillId="0" borderId="9" xfId="0" applyFont="1" applyBorder="1" applyAlignment="1">
      <alignment horizontal="center" vertical="top" wrapText="1"/>
    </xf>
    <xf numFmtId="0" fontId="47" fillId="0" borderId="6" xfId="0" applyFont="1" applyBorder="1" applyAlignment="1">
      <alignment horizontal="center" vertical="top" wrapText="1"/>
    </xf>
    <xf numFmtId="0" fontId="14" fillId="0" borderId="13" xfId="1" applyFont="1" applyBorder="1" applyAlignment="1">
      <alignment horizontal="center" vertical="top" wrapText="1"/>
    </xf>
    <xf numFmtId="0" fontId="14" fillId="3" borderId="1" xfId="1" quotePrefix="1" applyFont="1" applyFill="1" applyBorder="1" applyAlignment="1">
      <alignment horizontal="center" vertical="center" wrapText="1"/>
    </xf>
    <xf numFmtId="0" fontId="14" fillId="3" borderId="3" xfId="1" quotePrefix="1" applyFont="1" applyFill="1" applyBorder="1" applyAlignment="1">
      <alignment horizontal="center" vertical="center" wrapText="1"/>
    </xf>
    <xf numFmtId="0" fontId="14" fillId="3" borderId="5" xfId="1" quotePrefix="1" applyFont="1" applyFill="1" applyBorder="1" applyAlignment="1">
      <alignment horizontal="center" vertical="center" wrapText="1"/>
    </xf>
    <xf numFmtId="0" fontId="14" fillId="3" borderId="9" xfId="1" quotePrefix="1" applyFont="1" applyFill="1" applyBorder="1" applyAlignment="1">
      <alignment horizontal="center" vertical="center" wrapText="1"/>
    </xf>
    <xf numFmtId="0" fontId="14" fillId="3" borderId="6" xfId="1" quotePrefix="1" applyFont="1" applyFill="1" applyBorder="1" applyAlignment="1">
      <alignment horizontal="center" vertical="center" wrapText="1"/>
    </xf>
    <xf numFmtId="0" fontId="14" fillId="0" borderId="5" xfId="1" applyFont="1" applyBorder="1" applyAlignment="1">
      <alignment horizontal="left" vertical="center"/>
    </xf>
    <xf numFmtId="0" fontId="14" fillId="0" borderId="9" xfId="1" applyFont="1" applyBorder="1" applyAlignment="1">
      <alignment horizontal="left" vertical="center"/>
    </xf>
    <xf numFmtId="0" fontId="14" fillId="0" borderId="6" xfId="1" applyFont="1" applyBorder="1" applyAlignment="1">
      <alignment horizontal="left" vertical="center"/>
    </xf>
    <xf numFmtId="0" fontId="17" fillId="0" borderId="0" xfId="1" applyFont="1" applyAlignment="1">
      <alignment horizontal="center"/>
    </xf>
    <xf numFmtId="0" fontId="17" fillId="0" borderId="0" xfId="1" applyFont="1" applyAlignment="1"/>
    <xf numFmtId="0" fontId="14" fillId="0" borderId="0" xfId="1" applyFont="1" applyAlignment="1">
      <alignment horizontal="left"/>
    </xf>
    <xf numFmtId="0" fontId="14" fillId="0" borderId="0" xfId="5" applyFont="1" applyAlignment="1">
      <alignment horizontal="center"/>
    </xf>
    <xf numFmtId="0" fontId="14" fillId="0" borderId="0" xfId="0" applyFont="1" applyFill="1" applyAlignment="1">
      <alignment horizontal="right" vertical="top" wrapText="1"/>
    </xf>
    <xf numFmtId="0" fontId="14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14" fillId="0" borderId="2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  <xf numFmtId="0" fontId="18" fillId="0" borderId="9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top"/>
    </xf>
    <xf numFmtId="0" fontId="94" fillId="0" borderId="7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right"/>
    </xf>
    <xf numFmtId="0" fontId="18" fillId="0" borderId="5" xfId="0" applyFont="1" applyFill="1" applyBorder="1" applyAlignment="1">
      <alignment horizontal="center" vertical="top"/>
    </xf>
    <xf numFmtId="0" fontId="18" fillId="0" borderId="6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4" fillId="0" borderId="2" xfId="434" applyFont="1" applyFill="1" applyBorder="1" applyAlignment="1">
      <alignment horizontal="center" vertical="top" wrapText="1"/>
    </xf>
    <xf numFmtId="0" fontId="14" fillId="0" borderId="1" xfId="434" applyFont="1" applyFill="1" applyBorder="1" applyAlignment="1">
      <alignment horizontal="center" vertical="top" wrapText="1"/>
    </xf>
    <xf numFmtId="0" fontId="14" fillId="0" borderId="10" xfId="434" applyFont="1" applyFill="1" applyBorder="1" applyAlignment="1">
      <alignment horizontal="center" vertical="top" wrapText="1"/>
    </xf>
    <xf numFmtId="0" fontId="14" fillId="0" borderId="3" xfId="434" applyFont="1" applyFill="1" applyBorder="1" applyAlignment="1">
      <alignment horizontal="center" vertical="top" wrapText="1"/>
    </xf>
    <xf numFmtId="0" fontId="14" fillId="0" borderId="5" xfId="434" applyFont="1" applyFill="1" applyBorder="1" applyAlignment="1">
      <alignment horizontal="center" vertical="top"/>
    </xf>
    <xf numFmtId="0" fontId="14" fillId="0" borderId="6" xfId="434" applyFont="1" applyFill="1" applyBorder="1" applyAlignment="1">
      <alignment horizontal="center" vertical="top"/>
    </xf>
    <xf numFmtId="0" fontId="14" fillId="0" borderId="2" xfId="434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right"/>
    </xf>
    <xf numFmtId="0" fontId="18" fillId="0" borderId="0" xfId="434" applyFont="1" applyAlignment="1">
      <alignment horizontal="center"/>
    </xf>
    <xf numFmtId="0" fontId="23" fillId="0" borderId="0" xfId="434" applyFont="1" applyAlignment="1">
      <alignment horizontal="center"/>
    </xf>
    <xf numFmtId="0" fontId="17" fillId="0" borderId="0" xfId="434" applyFont="1" applyFill="1" applyAlignment="1">
      <alignment horizontal="center"/>
    </xf>
    <xf numFmtId="0" fontId="20" fillId="0" borderId="0" xfId="434" applyFont="1" applyFill="1" applyBorder="1" applyAlignment="1">
      <alignment horizontal="left"/>
    </xf>
    <xf numFmtId="0" fontId="14" fillId="0" borderId="2" xfId="435" applyFont="1" applyFill="1" applyBorder="1" applyAlignment="1">
      <alignment horizontal="center" vertical="top" wrapText="1"/>
    </xf>
    <xf numFmtId="0" fontId="14" fillId="0" borderId="1" xfId="435" applyFont="1" applyFill="1" applyBorder="1" applyAlignment="1">
      <alignment horizontal="center" vertical="top" wrapText="1"/>
    </xf>
    <xf numFmtId="0" fontId="14" fillId="0" borderId="10" xfId="435" applyFont="1" applyFill="1" applyBorder="1" applyAlignment="1">
      <alignment horizontal="center" vertical="top" wrapText="1"/>
    </xf>
    <xf numFmtId="0" fontId="14" fillId="0" borderId="3" xfId="435" applyFont="1" applyFill="1" applyBorder="1" applyAlignment="1">
      <alignment horizontal="center" vertical="top" wrapText="1"/>
    </xf>
    <xf numFmtId="0" fontId="14" fillId="0" borderId="5" xfId="435" applyFont="1" applyFill="1" applyBorder="1" applyAlignment="1">
      <alignment horizontal="center" vertical="top"/>
    </xf>
    <xf numFmtId="0" fontId="14" fillId="0" borderId="6" xfId="435" applyFont="1" applyFill="1" applyBorder="1" applyAlignment="1">
      <alignment horizontal="center" vertical="top"/>
    </xf>
    <xf numFmtId="0" fontId="14" fillId="0" borderId="2" xfId="435" applyFont="1" applyFill="1" applyBorder="1" applyAlignment="1">
      <alignment horizontal="center" vertical="center" wrapText="1"/>
    </xf>
    <xf numFmtId="0" fontId="18" fillId="0" borderId="0" xfId="435" applyFont="1" applyAlignment="1">
      <alignment horizontal="center"/>
    </xf>
    <xf numFmtId="0" fontId="23" fillId="0" borderId="0" xfId="435" applyFont="1" applyAlignment="1">
      <alignment horizontal="center"/>
    </xf>
    <xf numFmtId="0" fontId="17" fillId="0" borderId="0" xfId="435" applyFont="1" applyFill="1" applyAlignment="1">
      <alignment horizontal="center"/>
    </xf>
    <xf numFmtId="0" fontId="20" fillId="0" borderId="0" xfId="435" applyFont="1" applyFill="1" applyBorder="1" applyAlignment="1">
      <alignment horizontal="left"/>
    </xf>
    <xf numFmtId="0" fontId="15" fillId="0" borderId="0" xfId="0" applyFont="1" applyFill="1" applyAlignment="1">
      <alignment horizontal="right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 wrapText="1"/>
    </xf>
    <xf numFmtId="0" fontId="14" fillId="0" borderId="0" xfId="2" applyFont="1" applyAlignment="1">
      <alignment horizontal="right" vertical="top" wrapText="1"/>
    </xf>
    <xf numFmtId="0" fontId="14" fillId="0" borderId="0" xfId="2" applyFont="1" applyAlignment="1">
      <alignment horizontal="right"/>
    </xf>
    <xf numFmtId="0" fontId="14" fillId="0" borderId="1" xfId="2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0" fontId="14" fillId="0" borderId="5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29" fillId="0" borderId="7" xfId="2" applyFont="1" applyBorder="1" applyAlignment="1">
      <alignment horizontal="right"/>
    </xf>
    <xf numFmtId="0" fontId="14" fillId="0" borderId="1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 wrapText="1"/>
    </xf>
    <xf numFmtId="0" fontId="14" fillId="0" borderId="9" xfId="2" applyFont="1" applyBorder="1" applyAlignment="1">
      <alignment horizontal="center" vertical="center" wrapText="1"/>
    </xf>
    <xf numFmtId="0" fontId="14" fillId="0" borderId="6" xfId="2" applyFont="1" applyBorder="1" applyAlignment="1">
      <alignment horizontal="center" vertical="center" wrapText="1"/>
    </xf>
    <xf numFmtId="0" fontId="14" fillId="0" borderId="12" xfId="2" applyFont="1" applyBorder="1" applyAlignment="1">
      <alignment horizontal="center" vertical="center" wrapText="1"/>
    </xf>
    <xf numFmtId="0" fontId="14" fillId="0" borderId="13" xfId="2" applyFont="1" applyBorder="1" applyAlignment="1">
      <alignment horizontal="center" vertical="center" wrapText="1"/>
    </xf>
    <xf numFmtId="0" fontId="14" fillId="0" borderId="14" xfId="2" applyFont="1" applyBorder="1" applyAlignment="1">
      <alignment horizontal="center" vertical="center" wrapText="1"/>
    </xf>
    <xf numFmtId="0" fontId="14" fillId="0" borderId="9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 wrapText="1"/>
    </xf>
    <xf numFmtId="0" fontId="15" fillId="0" borderId="0" xfId="2" applyFont="1" applyAlignment="1">
      <alignment horizontal="right"/>
    </xf>
    <xf numFmtId="0" fontId="18" fillId="0" borderId="0" xfId="2" applyFont="1" applyAlignment="1">
      <alignment horizontal="left"/>
    </xf>
    <xf numFmtId="0" fontId="14" fillId="0" borderId="0" xfId="6" applyFont="1" applyAlignment="1">
      <alignment horizontal="right" vertical="top" wrapText="1"/>
    </xf>
    <xf numFmtId="0" fontId="18" fillId="0" borderId="0" xfId="6" applyFont="1" applyAlignment="1">
      <alignment horizontal="right" vertical="top" wrapText="1"/>
    </xf>
    <xf numFmtId="0" fontId="14" fillId="0" borderId="0" xfId="6" applyFont="1" applyAlignment="1">
      <alignment horizontal="center"/>
    </xf>
    <xf numFmtId="0" fontId="18" fillId="0" borderId="0" xfId="6" applyFont="1" applyAlignment="1">
      <alignment horizontal="right"/>
    </xf>
    <xf numFmtId="0" fontId="14" fillId="0" borderId="5" xfId="6" applyFont="1" applyBorder="1" applyAlignment="1">
      <alignment horizontal="center"/>
    </xf>
    <xf numFmtId="0" fontId="14" fillId="0" borderId="6" xfId="6" applyFont="1" applyBorder="1" applyAlignment="1">
      <alignment horizontal="center"/>
    </xf>
    <xf numFmtId="0" fontId="29" fillId="0" borderId="7" xfId="6" applyFont="1" applyBorder="1" applyAlignment="1">
      <alignment horizontal="right"/>
    </xf>
    <xf numFmtId="0" fontId="14" fillId="0" borderId="1" xfId="6" applyFont="1" applyBorder="1" applyAlignment="1">
      <alignment horizontal="center" vertical="center"/>
    </xf>
    <xf numFmtId="0" fontId="14" fillId="0" borderId="3" xfId="6" applyFont="1" applyBorder="1" applyAlignment="1">
      <alignment horizontal="center" vertical="center"/>
    </xf>
    <xf numFmtId="0" fontId="14" fillId="0" borderId="1" xfId="6" applyFont="1" applyBorder="1" applyAlignment="1">
      <alignment horizontal="center" vertical="center" wrapText="1"/>
    </xf>
    <xf numFmtId="0" fontId="14" fillId="0" borderId="3" xfId="6" applyFont="1" applyBorder="1" applyAlignment="1">
      <alignment horizontal="center" vertical="center" wrapText="1"/>
    </xf>
    <xf numFmtId="0" fontId="14" fillId="0" borderId="2" xfId="6" applyFont="1" applyBorder="1" applyAlignment="1">
      <alignment horizontal="center" vertical="center"/>
    </xf>
    <xf numFmtId="0" fontId="14" fillId="0" borderId="5" xfId="6" applyFont="1" applyBorder="1" applyAlignment="1">
      <alignment horizontal="center" vertical="center" wrapText="1"/>
    </xf>
    <xf numFmtId="0" fontId="14" fillId="0" borderId="9" xfId="6" applyFont="1" applyBorder="1" applyAlignment="1">
      <alignment horizontal="center" vertical="center" wrapText="1"/>
    </xf>
    <xf numFmtId="0" fontId="14" fillId="0" borderId="6" xfId="6" applyFont="1" applyBorder="1" applyAlignment="1">
      <alignment horizontal="center" vertical="center" wrapText="1"/>
    </xf>
    <xf numFmtId="0" fontId="14" fillId="0" borderId="12" xfId="6" applyFont="1" applyBorder="1" applyAlignment="1">
      <alignment horizontal="center" vertical="center" wrapText="1"/>
    </xf>
    <xf numFmtId="0" fontId="14" fillId="0" borderId="1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5" xfId="6" applyFont="1" applyBorder="1" applyAlignment="1">
      <alignment horizontal="center" vertical="center"/>
    </xf>
    <xf numFmtId="0" fontId="14" fillId="0" borderId="9" xfId="6" applyFont="1" applyBorder="1" applyAlignment="1">
      <alignment horizontal="center" vertical="center"/>
    </xf>
    <xf numFmtId="0" fontId="14" fillId="0" borderId="6" xfId="6" applyFont="1" applyBorder="1" applyAlignment="1">
      <alignment horizontal="center" vertical="center"/>
    </xf>
    <xf numFmtId="0" fontId="14" fillId="0" borderId="2" xfId="6" applyFont="1" applyBorder="1" applyAlignment="1">
      <alignment horizontal="center" vertical="center" wrapText="1"/>
    </xf>
    <xf numFmtId="0" fontId="14" fillId="0" borderId="1" xfId="6" applyFont="1" applyBorder="1" applyAlignment="1">
      <alignment horizontal="center" vertical="top" wrapText="1"/>
    </xf>
    <xf numFmtId="0" fontId="14" fillId="0" borderId="3" xfId="6" applyFont="1" applyBorder="1" applyAlignment="1">
      <alignment horizontal="center" vertical="top" wrapText="1"/>
    </xf>
    <xf numFmtId="0" fontId="14" fillId="0" borderId="0" xfId="6" applyFont="1" applyAlignment="1">
      <alignment horizontal="right"/>
    </xf>
    <xf numFmtId="0" fontId="15" fillId="0" borderId="0" xfId="6" applyFont="1" applyAlignment="1">
      <alignment horizontal="right"/>
    </xf>
    <xf numFmtId="0" fontId="18" fillId="0" borderId="0" xfId="6" applyFont="1" applyAlignment="1">
      <alignment horizontal="center"/>
    </xf>
    <xf numFmtId="0" fontId="18" fillId="0" borderId="0" xfId="6" applyFont="1" applyAlignment="1">
      <alignment horizontal="left"/>
    </xf>
    <xf numFmtId="0" fontId="17" fillId="0" borderId="0" xfId="6" applyFont="1" applyAlignment="1">
      <alignment horizontal="center"/>
    </xf>
    <xf numFmtId="0" fontId="14" fillId="0" borderId="0" xfId="413" applyFont="1" applyFill="1" applyAlignment="1">
      <alignment horizontal="right" vertical="top" wrapText="1"/>
    </xf>
    <xf numFmtId="0" fontId="14" fillId="0" borderId="0" xfId="413" applyFont="1" applyFill="1" applyAlignment="1">
      <alignment horizontal="right"/>
    </xf>
    <xf numFmtId="0" fontId="24" fillId="0" borderId="0" xfId="413" applyFont="1" applyFill="1" applyAlignment="1">
      <alignment horizontal="center"/>
    </xf>
    <xf numFmtId="0" fontId="23" fillId="0" borderId="0" xfId="413" applyFont="1" applyFill="1" applyAlignment="1">
      <alignment horizontal="center"/>
    </xf>
    <xf numFmtId="0" fontId="20" fillId="0" borderId="0" xfId="413" applyFont="1" applyFill="1" applyAlignment="1">
      <alignment horizontal="center" wrapText="1"/>
    </xf>
    <xf numFmtId="0" fontId="14" fillId="0" borderId="0" xfId="413" applyFont="1" applyFill="1" applyAlignment="1">
      <alignment horizontal="left"/>
    </xf>
    <xf numFmtId="0" fontId="29" fillId="0" borderId="7" xfId="413" applyFont="1" applyFill="1" applyBorder="1" applyAlignment="1">
      <alignment horizontal="right"/>
    </xf>
    <xf numFmtId="0" fontId="14" fillId="0" borderId="5" xfId="413" applyFont="1" applyFill="1" applyBorder="1" applyAlignment="1">
      <alignment horizontal="center"/>
    </xf>
    <xf numFmtId="0" fontId="14" fillId="0" borderId="6" xfId="413" quotePrefix="1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2" fontId="19" fillId="0" borderId="3" xfId="0" applyNumberFormat="1" applyFont="1" applyBorder="1" applyAlignment="1">
      <alignment horizontal="center" vertical="center"/>
    </xf>
    <xf numFmtId="0" fontId="20" fillId="0" borderId="0" xfId="2" applyFont="1" applyAlignment="1">
      <alignment horizontal="center" wrapText="1"/>
    </xf>
    <xf numFmtId="0" fontId="29" fillId="0" borderId="0" xfId="2" applyFont="1" applyBorder="1" applyAlignment="1">
      <alignment horizontal="right"/>
    </xf>
    <xf numFmtId="0" fontId="14" fillId="0" borderId="2" xfId="2" applyFont="1" applyBorder="1" applyAlignment="1">
      <alignment horizontal="center" vertical="top" wrapText="1"/>
    </xf>
    <xf numFmtId="0" fontId="18" fillId="0" borderId="5" xfId="2" applyFont="1" applyBorder="1" applyAlignment="1">
      <alignment horizontal="center" vertical="center"/>
    </xf>
    <xf numFmtId="0" fontId="18" fillId="0" borderId="9" xfId="2" applyFont="1" applyBorder="1" applyAlignment="1">
      <alignment horizontal="center" vertical="center"/>
    </xf>
    <xf numFmtId="0" fontId="18" fillId="0" borderId="6" xfId="2" applyFont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top"/>
    </xf>
    <xf numFmtId="0" fontId="29" fillId="0" borderId="7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0" xfId="422" applyFont="1" applyAlignment="1">
      <alignment horizontal="center" vertical="top" wrapText="1"/>
    </xf>
    <xf numFmtId="0" fontId="14" fillId="0" borderId="0" xfId="432" applyFont="1" applyAlignment="1">
      <alignment horizontal="center" vertical="top" wrapText="1"/>
    </xf>
    <xf numFmtId="0" fontId="44" fillId="0" borderId="0" xfId="0" applyFont="1" applyFill="1" applyAlignment="1">
      <alignment horizontal="center"/>
    </xf>
    <xf numFmtId="0" fontId="47" fillId="0" borderId="2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top" wrapText="1"/>
    </xf>
    <xf numFmtId="0" fontId="47" fillId="0" borderId="3" xfId="0" applyFont="1" applyFill="1" applyBorder="1" applyAlignment="1">
      <alignment horizontal="center" vertical="top" wrapText="1"/>
    </xf>
    <xf numFmtId="0" fontId="47" fillId="0" borderId="2" xfId="0" applyFont="1" applyFill="1" applyBorder="1" applyAlignment="1">
      <alignment horizontal="center" vertical="top" wrapText="1"/>
    </xf>
    <xf numFmtId="0" fontId="47" fillId="0" borderId="5" xfId="0" applyFont="1" applyFill="1" applyBorder="1" applyAlignment="1">
      <alignment horizontal="center" vertical="top" wrapText="1"/>
    </xf>
    <xf numFmtId="0" fontId="47" fillId="0" borderId="9" xfId="0" applyFont="1" applyFill="1" applyBorder="1" applyAlignment="1">
      <alignment horizontal="center" vertical="top" wrapText="1"/>
    </xf>
    <xf numFmtId="0" fontId="47" fillId="0" borderId="6" xfId="0" applyFont="1" applyFill="1" applyBorder="1" applyAlignment="1">
      <alignment horizontal="center" vertical="top" wrapText="1"/>
    </xf>
    <xf numFmtId="0" fontId="3" fillId="0" borderId="0" xfId="430" applyAlignment="1">
      <alignment horizontal="center" wrapText="1"/>
    </xf>
    <xf numFmtId="0" fontId="97" fillId="3" borderId="2" xfId="3" applyFont="1" applyFill="1" applyBorder="1" applyAlignment="1">
      <alignment horizontal="center" vertical="center" wrapText="1"/>
    </xf>
    <xf numFmtId="0" fontId="97" fillId="3" borderId="2" xfId="3" applyFont="1" applyFill="1" applyBorder="1" applyAlignment="1">
      <alignment horizontal="center" wrapText="1"/>
    </xf>
    <xf numFmtId="0" fontId="98" fillId="3" borderId="2" xfId="3" applyFont="1" applyFill="1" applyBorder="1" applyAlignment="1">
      <alignment horizontal="center" wrapText="1"/>
    </xf>
    <xf numFmtId="0" fontId="3" fillId="0" borderId="0" xfId="430" applyAlignment="1">
      <alignment horizontal="center"/>
    </xf>
    <xf numFmtId="0" fontId="14" fillId="3" borderId="2" xfId="431" quotePrefix="1" applyFont="1" applyFill="1" applyBorder="1" applyAlignment="1">
      <alignment horizontal="center" vertical="center" wrapText="1"/>
    </xf>
    <xf numFmtId="0" fontId="14" fillId="2" borderId="2" xfId="431" quotePrefix="1" applyFont="1" applyFill="1" applyBorder="1" applyAlignment="1">
      <alignment horizontal="center" vertical="center" wrapText="1"/>
    </xf>
    <xf numFmtId="0" fontId="14" fillId="3" borderId="1" xfId="431" quotePrefix="1" applyFont="1" applyFill="1" applyBorder="1" applyAlignment="1">
      <alignment horizontal="center" vertical="center" wrapText="1"/>
    </xf>
    <xf numFmtId="0" fontId="14" fillId="3" borderId="3" xfId="431" quotePrefix="1" applyFont="1" applyFill="1" applyBorder="1" applyAlignment="1">
      <alignment horizontal="center" vertical="center" wrapText="1"/>
    </xf>
    <xf numFmtId="0" fontId="56" fillId="0" borderId="0" xfId="430" applyFont="1" applyAlignment="1">
      <alignment horizontal="right"/>
    </xf>
    <xf numFmtId="0" fontId="18" fillId="0" borderId="0" xfId="431" applyFont="1" applyAlignment="1">
      <alignment horizontal="center"/>
    </xf>
    <xf numFmtId="0" fontId="23" fillId="0" borderId="0" xfId="431" applyFont="1" applyAlignment="1">
      <alignment horizontal="center"/>
    </xf>
    <xf numFmtId="0" fontId="17" fillId="0" borderId="0" xfId="431" applyFont="1" applyAlignment="1">
      <alignment horizontal="center"/>
    </xf>
    <xf numFmtId="0" fontId="18" fillId="0" borderId="0" xfId="431" applyFont="1" applyAlignment="1">
      <alignment horizontal="left"/>
    </xf>
    <xf numFmtId="0" fontId="14" fillId="0" borderId="0" xfId="427" applyFont="1" applyAlignment="1">
      <alignment horizontal="left" vertical="top" wrapText="1"/>
    </xf>
    <xf numFmtId="0" fontId="14" fillId="0" borderId="0" xfId="427" applyFont="1" applyAlignment="1">
      <alignment horizontal="center"/>
    </xf>
    <xf numFmtId="0" fontId="44" fillId="0" borderId="0" xfId="6" applyFont="1" applyAlignment="1">
      <alignment horizontal="center"/>
    </xf>
    <xf numFmtId="0" fontId="45" fillId="0" borderId="0" xfId="6" applyFont="1" applyAlignment="1">
      <alignment horizontal="center"/>
    </xf>
    <xf numFmtId="0" fontId="44" fillId="0" borderId="0" xfId="6" applyFont="1" applyAlignment="1">
      <alignment horizontal="center" wrapText="1"/>
    </xf>
    <xf numFmtId="0" fontId="14" fillId="0" borderId="0" xfId="427" applyFont="1" applyAlignment="1">
      <alignment horizontal="center" vertical="top" wrapText="1"/>
    </xf>
    <xf numFmtId="0" fontId="14" fillId="0" borderId="0" xfId="429" applyFont="1" applyAlignment="1">
      <alignment vertical="top" wrapText="1"/>
    </xf>
    <xf numFmtId="0" fontId="14" fillId="0" borderId="0" xfId="429" applyFont="1" applyAlignment="1"/>
    <xf numFmtId="0" fontId="75" fillId="0" borderId="2" xfId="6" applyFont="1" applyBorder="1" applyAlignment="1">
      <alignment horizontal="center" vertical="top" wrapText="1"/>
    </xf>
    <xf numFmtId="0" fontId="57" fillId="0" borderId="0" xfId="6" applyFont="1" applyAlignment="1">
      <alignment horizontal="right"/>
    </xf>
    <xf numFmtId="0" fontId="29" fillId="0" borderId="7" xfId="6" applyFont="1" applyBorder="1" applyAlignment="1">
      <alignment horizontal="center"/>
    </xf>
    <xf numFmtId="0" fontId="47" fillId="0" borderId="2" xfId="6" applyFont="1" applyBorder="1" applyAlignment="1">
      <alignment horizontal="center" vertical="top" wrapText="1"/>
    </xf>
    <xf numFmtId="0" fontId="75" fillId="0" borderId="1" xfId="6" applyFont="1" applyBorder="1" applyAlignment="1">
      <alignment horizontal="center" vertical="top" wrapText="1"/>
    </xf>
    <xf numFmtId="0" fontId="75" fillId="0" borderId="10" xfId="6" applyFont="1" applyBorder="1" applyAlignment="1">
      <alignment horizontal="center" vertical="top" wrapText="1"/>
    </xf>
    <xf numFmtId="0" fontId="75" fillId="0" borderId="3" xfId="6" applyFont="1" applyBorder="1" applyAlignment="1">
      <alignment horizontal="center" vertical="top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56" fillId="3" borderId="5" xfId="0" applyFont="1" applyFill="1" applyBorder="1" applyAlignment="1">
      <alignment horizontal="center" vertical="top" wrapText="1"/>
    </xf>
    <xf numFmtId="0" fontId="56" fillId="3" borderId="9" xfId="0" applyFont="1" applyFill="1" applyBorder="1" applyAlignment="1">
      <alignment horizontal="center" vertical="top" wrapText="1"/>
    </xf>
    <xf numFmtId="0" fontId="56" fillId="3" borderId="6" xfId="0" applyFont="1" applyFill="1" applyBorder="1" applyAlignment="1">
      <alignment horizontal="center" vertical="top" wrapText="1"/>
    </xf>
    <xf numFmtId="0" fontId="48" fillId="0" borderId="0" xfId="0" applyFont="1" applyBorder="1" applyAlignment="1">
      <alignment horizontal="center"/>
    </xf>
    <xf numFmtId="0" fontId="56" fillId="0" borderId="2" xfId="0" applyFont="1" applyBorder="1" applyAlignment="1">
      <alignment horizontal="center" vertical="top" wrapText="1"/>
    </xf>
    <xf numFmtId="0" fontId="29" fillId="3" borderId="7" xfId="0" applyFont="1" applyFill="1" applyBorder="1" applyAlignment="1">
      <alignment horizontal="right"/>
    </xf>
    <xf numFmtId="0" fontId="14" fillId="0" borderId="0" xfId="422" applyFont="1" applyAlignment="1">
      <alignment horizontal="center"/>
    </xf>
    <xf numFmtId="0" fontId="14" fillId="3" borderId="2" xfId="0" applyFont="1" applyFill="1" applyBorder="1" applyAlignment="1">
      <alignment horizontal="center" vertical="top" wrapText="1"/>
    </xf>
    <xf numFmtId="0" fontId="44" fillId="3" borderId="0" xfId="0" applyFont="1" applyFill="1" applyAlignment="1">
      <alignment horizontal="center"/>
    </xf>
    <xf numFmtId="0" fontId="14" fillId="3" borderId="0" xfId="0" applyFont="1" applyFill="1" applyAlignment="1">
      <alignment horizontal="left"/>
    </xf>
    <xf numFmtId="0" fontId="47" fillId="3" borderId="7" xfId="0" applyFont="1" applyFill="1" applyBorder="1" applyAlignment="1">
      <alignment horizontal="right"/>
    </xf>
    <xf numFmtId="0" fontId="14" fillId="3" borderId="1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47" fillId="3" borderId="1" xfId="0" applyFont="1" applyFill="1" applyBorder="1" applyAlignment="1">
      <alignment horizontal="center" vertical="center" wrapText="1"/>
    </xf>
    <xf numFmtId="0" fontId="47" fillId="3" borderId="3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horizontal="left"/>
    </xf>
    <xf numFmtId="0" fontId="18" fillId="0" borderId="0" xfId="2" applyFont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2" applyFont="1" applyBorder="1" applyAlignment="1">
      <alignment horizontal="center"/>
    </xf>
    <xf numFmtId="0" fontId="14" fillId="0" borderId="6" xfId="2" applyFont="1" applyBorder="1" applyAlignment="1">
      <alignment horizontal="center"/>
    </xf>
    <xf numFmtId="0" fontId="19" fillId="0" borderId="0" xfId="2" applyAlignment="1">
      <alignment horizontal="center"/>
    </xf>
    <xf numFmtId="0" fontId="20" fillId="0" borderId="0" xfId="2" applyFont="1" applyAlignment="1">
      <alignment horizontal="center"/>
    </xf>
    <xf numFmtId="0" fontId="14" fillId="0" borderId="5" xfId="2" applyFont="1" applyBorder="1" applyAlignment="1">
      <alignment horizontal="center" vertical="top"/>
    </xf>
    <xf numFmtId="0" fontId="14" fillId="0" borderId="9" xfId="2" applyFont="1" applyBorder="1" applyAlignment="1">
      <alignment horizontal="center" vertical="top"/>
    </xf>
    <xf numFmtId="0" fontId="14" fillId="0" borderId="2" xfId="2" applyFont="1" applyBorder="1" applyAlignment="1">
      <alignment horizontal="center" vertical="top"/>
    </xf>
    <xf numFmtId="0" fontId="19" fillId="0" borderId="0" xfId="2" applyAlignment="1">
      <alignment horizontal="left"/>
    </xf>
    <xf numFmtId="0" fontId="14" fillId="0" borderId="1" xfId="2" applyFont="1" applyBorder="1" applyAlignment="1">
      <alignment horizontal="center" vertical="top" wrapText="1"/>
    </xf>
    <xf numFmtId="0" fontId="14" fillId="0" borderId="3" xfId="2" applyFont="1" applyBorder="1" applyAlignment="1">
      <alignment horizontal="center" vertical="top" wrapText="1"/>
    </xf>
    <xf numFmtId="0" fontId="18" fillId="0" borderId="5" xfId="2" applyFont="1" applyBorder="1" applyAlignment="1">
      <alignment horizontal="center" vertical="top"/>
    </xf>
    <xf numFmtId="0" fontId="18" fillId="0" borderId="9" xfId="2" applyFont="1" applyBorder="1" applyAlignment="1">
      <alignment horizontal="center" vertical="top"/>
    </xf>
    <xf numFmtId="0" fontId="18" fillId="0" borderId="16" xfId="2" applyFont="1" applyBorder="1" applyAlignment="1">
      <alignment horizontal="center" vertical="top"/>
    </xf>
    <xf numFmtId="0" fontId="16" fillId="0" borderId="0" xfId="2" applyFont="1" applyAlignment="1">
      <alignment horizontal="center"/>
    </xf>
    <xf numFmtId="0" fontId="14" fillId="0" borderId="9" xfId="2" applyFont="1" applyBorder="1" applyAlignment="1">
      <alignment horizontal="center" vertical="top" wrapText="1"/>
    </xf>
    <xf numFmtId="0" fontId="14" fillId="0" borderId="6" xfId="2" applyFont="1" applyBorder="1" applyAlignment="1">
      <alignment horizontal="center" vertical="top" wrapText="1"/>
    </xf>
    <xf numFmtId="0" fontId="14" fillId="0" borderId="5" xfId="2" applyFont="1" applyBorder="1" applyAlignment="1">
      <alignment horizontal="center" vertical="top" wrapText="1"/>
    </xf>
    <xf numFmtId="0" fontId="44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18" fillId="0" borderId="0" xfId="2" applyFont="1" applyFill="1" applyAlignment="1">
      <alignment horizontal="center"/>
    </xf>
    <xf numFmtId="0" fontId="16" fillId="0" borderId="0" xfId="2" applyFont="1" applyFill="1" applyAlignment="1">
      <alignment horizontal="center"/>
    </xf>
    <xf numFmtId="0" fontId="17" fillId="0" borderId="0" xfId="2" applyFont="1" applyFill="1" applyAlignment="1">
      <alignment horizontal="center"/>
    </xf>
    <xf numFmtId="0" fontId="14" fillId="0" borderId="1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 wrapText="1"/>
    </xf>
    <xf numFmtId="0" fontId="18" fillId="0" borderId="2" xfId="2" applyFont="1" applyFill="1" applyBorder="1" applyAlignment="1">
      <alignment horizontal="center" vertical="center"/>
    </xf>
    <xf numFmtId="0" fontId="14" fillId="0" borderId="5" xfId="2" applyFont="1" applyFill="1" applyBorder="1" applyAlignment="1">
      <alignment horizontal="center"/>
    </xf>
    <xf numFmtId="0" fontId="14" fillId="0" borderId="6" xfId="2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9" fillId="0" borderId="0" xfId="2" applyFill="1" applyAlignment="1">
      <alignment horizontal="left"/>
    </xf>
    <xf numFmtId="0" fontId="18" fillId="0" borderId="0" xfId="2" applyFont="1" applyFill="1" applyAlignment="1">
      <alignment horizontal="right" vertical="top" wrapText="1"/>
    </xf>
    <xf numFmtId="0" fontId="14" fillId="0" borderId="0" xfId="0" applyFont="1" applyFill="1" applyAlignment="1">
      <alignment horizontal="center"/>
    </xf>
    <xf numFmtId="0" fontId="19" fillId="0" borderId="0" xfId="2" applyFill="1" applyAlignment="1">
      <alignment horizontal="center"/>
    </xf>
    <xf numFmtId="0" fontId="16" fillId="0" borderId="2" xfId="2" applyFont="1" applyBorder="1" applyAlignment="1">
      <alignment horizontal="center" vertical="top" wrapText="1"/>
    </xf>
    <xf numFmtId="0" fontId="16" fillId="0" borderId="9" xfId="2" applyFont="1" applyBorder="1" applyAlignment="1">
      <alignment horizontal="center" vertical="top" wrapText="1"/>
    </xf>
    <xf numFmtId="0" fontId="16" fillId="0" borderId="6" xfId="2" applyFont="1" applyBorder="1" applyAlignment="1">
      <alignment horizontal="center" vertical="top" wrapText="1"/>
    </xf>
    <xf numFmtId="0" fontId="16" fillId="0" borderId="5" xfId="2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7" fillId="0" borderId="0" xfId="1" applyFont="1" applyAlignment="1">
      <alignment horizontal="center"/>
    </xf>
    <xf numFmtId="0" fontId="47" fillId="0" borderId="10" xfId="0" applyFont="1" applyBorder="1" applyAlignment="1">
      <alignment horizontal="center" vertical="top" wrapText="1"/>
    </xf>
    <xf numFmtId="0" fontId="14" fillId="3" borderId="2" xfId="1" quotePrefix="1" applyFont="1" applyFill="1" applyBorder="1" applyAlignment="1">
      <alignment horizontal="center" vertical="center" wrapText="1"/>
    </xf>
    <xf numFmtId="0" fontId="29" fillId="0" borderId="0" xfId="1" applyFont="1" applyAlignment="1">
      <alignment horizontal="right"/>
    </xf>
    <xf numFmtId="0" fontId="14" fillId="3" borderId="12" xfId="1" applyFont="1" applyFill="1" applyBorder="1" applyAlignment="1">
      <alignment horizontal="center" vertical="center" wrapText="1"/>
    </xf>
    <xf numFmtId="0" fontId="14" fillId="3" borderId="13" xfId="1" applyFont="1" applyFill="1" applyBorder="1" applyAlignment="1">
      <alignment horizontal="center" vertical="center" wrapText="1"/>
    </xf>
    <xf numFmtId="0" fontId="14" fillId="3" borderId="14" xfId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center" vertical="top"/>
    </xf>
    <xf numFmtId="0" fontId="14" fillId="0" borderId="7" xfId="0" applyFont="1" applyBorder="1" applyAlignment="1">
      <alignment horizontal="left"/>
    </xf>
    <xf numFmtId="0" fontId="60" fillId="0" borderId="12" xfId="0" applyFont="1" applyBorder="1" applyAlignment="1">
      <alignment horizontal="center" vertical="top" wrapText="1"/>
    </xf>
    <xf numFmtId="0" fontId="60" fillId="0" borderId="13" xfId="0" applyFont="1" applyBorder="1" applyAlignment="1">
      <alignment horizontal="center" vertical="top" wrapText="1"/>
    </xf>
    <xf numFmtId="0" fontId="60" fillId="0" borderId="14" xfId="0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60" fillId="0" borderId="17" xfId="0" applyFont="1" applyBorder="1" applyAlignment="1">
      <alignment horizontal="center" vertical="top" wrapText="1"/>
    </xf>
    <xf numFmtId="0" fontId="64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7" fillId="0" borderId="2" xfId="0" applyFont="1" applyBorder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0" fontId="27" fillId="0" borderId="0" xfId="0" applyFont="1" applyAlignment="1">
      <alignment horizontal="right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14" fillId="3" borderId="0" xfId="426" applyFont="1" applyFill="1" applyBorder="1" applyAlignment="1">
      <alignment horizontal="center" vertical="top" wrapText="1"/>
    </xf>
    <xf numFmtId="0" fontId="14" fillId="3" borderId="0" xfId="426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4" fillId="3" borderId="1" xfId="426" quotePrefix="1" applyFont="1" applyFill="1" applyBorder="1" applyAlignment="1">
      <alignment horizontal="center" vertical="center" wrapText="1"/>
    </xf>
    <xf numFmtId="0" fontId="14" fillId="3" borderId="3" xfId="426" quotePrefix="1" applyFont="1" applyFill="1" applyBorder="1" applyAlignment="1">
      <alignment horizontal="center" vertical="center" wrapText="1"/>
    </xf>
    <xf numFmtId="0" fontId="14" fillId="3" borderId="11" xfId="426" quotePrefix="1" applyFont="1" applyFill="1" applyBorder="1" applyAlignment="1">
      <alignment horizontal="center" vertical="center" wrapText="1"/>
    </xf>
    <xf numFmtId="0" fontId="14" fillId="3" borderId="0" xfId="426" quotePrefix="1" applyFont="1" applyFill="1" applyBorder="1" applyAlignment="1">
      <alignment horizontal="center" vertical="center" wrapText="1"/>
    </xf>
    <xf numFmtId="0" fontId="14" fillId="3" borderId="5" xfId="426" applyFont="1" applyFill="1" applyBorder="1" applyAlignment="1">
      <alignment horizontal="center" vertical="top"/>
    </xf>
    <xf numFmtId="0" fontId="14" fillId="3" borderId="6" xfId="426" applyFont="1" applyFill="1" applyBorder="1" applyAlignment="1">
      <alignment horizontal="center" vertical="top"/>
    </xf>
    <xf numFmtId="0" fontId="14" fillId="0" borderId="0" xfId="426" applyFont="1" applyAlignment="1">
      <alignment horizontal="center"/>
    </xf>
    <xf numFmtId="0" fontId="27" fillId="0" borderId="0" xfId="426" applyFont="1" applyAlignment="1">
      <alignment horizontal="center"/>
    </xf>
    <xf numFmtId="0" fontId="14" fillId="0" borderId="0" xfId="3" applyFont="1" applyAlignment="1">
      <alignment horizontal="left"/>
    </xf>
    <xf numFmtId="0" fontId="14" fillId="3" borderId="0" xfId="426" applyFont="1" applyFill="1" applyAlignment="1">
      <alignment horizontal="right" vertical="top" wrapText="1"/>
    </xf>
    <xf numFmtId="0" fontId="29" fillId="3" borderId="0" xfId="0" applyFont="1" applyFill="1" applyBorder="1" applyAlignment="1">
      <alignment horizontal="right"/>
    </xf>
    <xf numFmtId="0" fontId="47" fillId="3" borderId="1" xfId="0" applyFont="1" applyFill="1" applyBorder="1" applyAlignment="1">
      <alignment horizontal="center" vertical="top" wrapText="1"/>
    </xf>
    <xf numFmtId="0" fontId="47" fillId="3" borderId="10" xfId="0" applyFont="1" applyFill="1" applyBorder="1" applyAlignment="1">
      <alignment horizontal="center" vertical="top" wrapText="1"/>
    </xf>
    <xf numFmtId="0" fontId="14" fillId="3" borderId="5" xfId="426" applyFont="1" applyFill="1" applyBorder="1" applyAlignment="1">
      <alignment horizontal="center" vertical="center" wrapText="1"/>
    </xf>
    <xf numFmtId="0" fontId="14" fillId="3" borderId="9" xfId="426" applyFont="1" applyFill="1" applyBorder="1" applyAlignment="1">
      <alignment horizontal="center" vertical="center" wrapText="1"/>
    </xf>
    <xf numFmtId="0" fontId="14" fillId="3" borderId="6" xfId="426" applyFont="1" applyFill="1" applyBorder="1" applyAlignment="1">
      <alignment horizontal="center" vertical="center" wrapText="1"/>
    </xf>
    <xf numFmtId="0" fontId="14" fillId="3" borderId="0" xfId="3" applyFont="1" applyFill="1" applyAlignment="1">
      <alignment horizontal="left"/>
    </xf>
    <xf numFmtId="0" fontId="14" fillId="3" borderId="0" xfId="426" applyFont="1" applyFill="1" applyAlignment="1">
      <alignment horizontal="center"/>
    </xf>
    <xf numFmtId="0" fontId="29" fillId="3" borderId="0" xfId="426" applyFont="1" applyFill="1" applyAlignment="1">
      <alignment horizontal="right"/>
    </xf>
    <xf numFmtId="0" fontId="27" fillId="3" borderId="0" xfId="426" applyFont="1" applyFill="1" applyAlignment="1">
      <alignment horizontal="center"/>
    </xf>
    <xf numFmtId="0" fontId="91" fillId="3" borderId="5" xfId="0" applyFont="1" applyFill="1" applyBorder="1" applyAlignment="1">
      <alignment horizontal="center" vertical="center"/>
    </xf>
    <xf numFmtId="0" fontId="91" fillId="3" borderId="6" xfId="0" applyFont="1" applyFill="1" applyBorder="1" applyAlignment="1">
      <alignment horizontal="center" vertical="center"/>
    </xf>
    <xf numFmtId="0" fontId="14" fillId="0" borderId="0" xfId="423" applyFont="1" applyAlignment="1">
      <alignment horizontal="center" vertical="top" wrapText="1"/>
    </xf>
    <xf numFmtId="0" fontId="14" fillId="0" borderId="0" xfId="423" applyFont="1" applyAlignment="1">
      <alignment horizontal="center"/>
    </xf>
    <xf numFmtId="0" fontId="14" fillId="0" borderId="0" xfId="424" applyFont="1" applyAlignment="1">
      <alignment horizontal="center" vertical="top" wrapText="1"/>
    </xf>
    <xf numFmtId="0" fontId="27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  <xf numFmtId="0" fontId="17" fillId="0" borderId="0" xfId="0" applyFont="1" applyFill="1" applyAlignment="1">
      <alignment horizontal="center" vertical="top" wrapText="1"/>
    </xf>
    <xf numFmtId="0" fontId="27" fillId="0" borderId="0" xfId="0" applyFont="1" applyFill="1" applyAlignment="1">
      <alignment horizontal="right" vertical="top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right"/>
    </xf>
    <xf numFmtId="0" fontId="14" fillId="5" borderId="0" xfId="0" applyFont="1" applyFill="1" applyAlignment="1">
      <alignment horizontal="right"/>
    </xf>
    <xf numFmtId="0" fontId="19" fillId="5" borderId="0" xfId="0" applyFont="1" applyFill="1" applyAlignment="1">
      <alignment horizontal="center"/>
    </xf>
    <xf numFmtId="0" fontId="14" fillId="3" borderId="0" xfId="0" applyFont="1" applyFill="1" applyBorder="1" applyAlignment="1">
      <alignment horizontal="right"/>
    </xf>
    <xf numFmtId="0" fontId="14" fillId="5" borderId="0" xfId="0" applyFont="1" applyFill="1" applyBorder="1" applyAlignment="1">
      <alignment horizontal="right"/>
    </xf>
    <xf numFmtId="0" fontId="14" fillId="3" borderId="5" xfId="0" applyFont="1" applyFill="1" applyBorder="1" applyAlignment="1">
      <alignment horizontal="center" vertical="top" wrapText="1"/>
    </xf>
    <xf numFmtId="0" fontId="14" fillId="3" borderId="9" xfId="0" applyFont="1" applyFill="1" applyBorder="1" applyAlignment="1">
      <alignment horizontal="center" vertical="top" wrapText="1"/>
    </xf>
    <xf numFmtId="0" fontId="14" fillId="3" borderId="6" xfId="0" applyFont="1" applyFill="1" applyBorder="1" applyAlignment="1">
      <alignment horizontal="center" vertical="top" wrapText="1"/>
    </xf>
    <xf numFmtId="0" fontId="14" fillId="3" borderId="12" xfId="0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0" fontId="19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5" fillId="3" borderId="0" xfId="0" applyFont="1" applyFill="1" applyAlignment="1">
      <alignment horizontal="right"/>
    </xf>
    <xf numFmtId="0" fontId="18" fillId="3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28" fillId="3" borderId="0" xfId="0" applyFont="1" applyFill="1" applyAlignment="1">
      <alignment horizontal="center" wrapText="1"/>
    </xf>
    <xf numFmtId="0" fontId="28" fillId="5" borderId="0" xfId="0" applyFont="1" applyFill="1" applyAlignment="1">
      <alignment horizontal="center" wrapText="1"/>
    </xf>
    <xf numFmtId="0" fontId="14" fillId="3" borderId="1" xfId="0" applyFont="1" applyFill="1" applyBorder="1" applyAlignment="1">
      <alignment horizontal="center" vertical="top" wrapText="1"/>
    </xf>
    <xf numFmtId="0" fontId="14" fillId="3" borderId="3" xfId="0" applyFont="1" applyFill="1" applyBorder="1" applyAlignment="1">
      <alignment horizontal="center" vertical="top" wrapText="1"/>
    </xf>
    <xf numFmtId="0" fontId="14" fillId="0" borderId="0" xfId="3" applyFont="1" applyFill="1" applyAlignment="1">
      <alignment horizontal="left"/>
    </xf>
    <xf numFmtId="0" fontId="14" fillId="0" borderId="1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20" fillId="3" borderId="0" xfId="0" applyFont="1" applyFill="1" applyAlignment="1">
      <alignment horizontal="center" wrapText="1"/>
    </xf>
    <xf numFmtId="0" fontId="14" fillId="0" borderId="5" xfId="0" applyFont="1" applyFill="1" applyBorder="1" applyAlignment="1">
      <alignment horizontal="center" vertical="top"/>
    </xf>
    <xf numFmtId="0" fontId="14" fillId="0" borderId="6" xfId="0" applyFont="1" applyFill="1" applyBorder="1" applyAlignment="1">
      <alignment horizontal="center" vertical="top"/>
    </xf>
    <xf numFmtId="0" fontId="65" fillId="0" borderId="5" xfId="1" applyFont="1" applyBorder="1" applyAlignment="1">
      <alignment horizontal="center"/>
    </xf>
    <xf numFmtId="0" fontId="65" fillId="0" borderId="6" xfId="1" applyFont="1" applyBorder="1" applyAlignment="1">
      <alignment horizontal="center"/>
    </xf>
    <xf numFmtId="0" fontId="41" fillId="0" borderId="0" xfId="1" applyFont="1" applyAlignment="1">
      <alignment horizontal="center"/>
    </xf>
    <xf numFmtId="0" fontId="34" fillId="0" borderId="1" xfId="1" applyFont="1" applyBorder="1" applyAlignment="1">
      <alignment horizontal="center" vertical="top" wrapText="1"/>
    </xf>
    <xf numFmtId="0" fontId="34" fillId="0" borderId="3" xfId="1" applyFont="1" applyBorder="1" applyAlignment="1">
      <alignment horizontal="center" vertical="top" wrapText="1"/>
    </xf>
    <xf numFmtId="0" fontId="34" fillId="0" borderId="5" xfId="1" applyFont="1" applyBorder="1" applyAlignment="1">
      <alignment horizontal="center" vertical="top" wrapText="1"/>
    </xf>
    <xf numFmtId="0" fontId="34" fillId="0" borderId="9" xfId="1" applyFont="1" applyBorder="1" applyAlignment="1">
      <alignment horizontal="center" vertical="top" wrapText="1"/>
    </xf>
    <xf numFmtId="0" fontId="34" fillId="0" borderId="14" xfId="1" applyFont="1" applyBorder="1" applyAlignment="1">
      <alignment horizontal="center" vertical="top" wrapText="1"/>
    </xf>
    <xf numFmtId="0" fontId="34" fillId="0" borderId="2" xfId="1" applyFont="1" applyBorder="1" applyAlignment="1">
      <alignment horizontal="center" vertical="top" wrapText="1"/>
    </xf>
    <xf numFmtId="0" fontId="34" fillId="0" borderId="6" xfId="1" applyFont="1" applyBorder="1" applyAlignment="1">
      <alignment horizontal="center" vertical="top" wrapText="1"/>
    </xf>
    <xf numFmtId="0" fontId="30" fillId="0" borderId="2" xfId="1" applyFont="1" applyBorder="1" applyAlignment="1">
      <alignment horizontal="center" vertical="top" wrapText="1"/>
    </xf>
    <xf numFmtId="0" fontId="56" fillId="0" borderId="5" xfId="1" applyFont="1" applyBorder="1" applyAlignment="1">
      <alignment horizontal="center"/>
    </xf>
    <xf numFmtId="0" fontId="56" fillId="0" borderId="6" xfId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30" fillId="0" borderId="5" xfId="1" applyFont="1" applyBorder="1" applyAlignment="1">
      <alignment horizontal="center" vertical="top" wrapText="1"/>
    </xf>
    <xf numFmtId="0" fontId="30" fillId="0" borderId="9" xfId="1" applyFont="1" applyBorder="1" applyAlignment="1">
      <alignment horizontal="center" vertical="top" wrapText="1"/>
    </xf>
    <xf numFmtId="0" fontId="30" fillId="0" borderId="6" xfId="1" applyFont="1" applyBorder="1" applyAlignment="1">
      <alignment horizontal="center" vertical="top" wrapText="1"/>
    </xf>
    <xf numFmtId="0" fontId="79" fillId="0" borderId="0" xfId="0" applyFont="1" applyAlignment="1">
      <alignment horizontal="justify" vertical="top" wrapText="1"/>
    </xf>
    <xf numFmtId="0" fontId="79" fillId="0" borderId="0" xfId="0" applyFont="1" applyAlignment="1">
      <alignment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/>
    </xf>
    <xf numFmtId="0" fontId="81" fillId="0" borderId="2" xfId="116" applyFont="1" applyBorder="1" applyAlignment="1">
      <alignment horizontal="center" vertical="top" wrapText="1"/>
    </xf>
    <xf numFmtId="0" fontId="81" fillId="0" borderId="1" xfId="116" applyFont="1" applyBorder="1" applyAlignment="1">
      <alignment horizontal="center" vertical="top" wrapText="1"/>
    </xf>
    <xf numFmtId="0" fontId="81" fillId="0" borderId="3" xfId="116" applyFont="1" applyBorder="1" applyAlignment="1">
      <alignment horizontal="center" vertical="top" wrapText="1"/>
    </xf>
    <xf numFmtId="0" fontId="81" fillId="0" borderId="12" xfId="116" applyFont="1" applyBorder="1" applyAlignment="1">
      <alignment horizontal="center" vertical="top" wrapText="1"/>
    </xf>
    <xf numFmtId="0" fontId="81" fillId="0" borderId="14" xfId="116" applyFont="1" applyBorder="1" applyAlignment="1">
      <alignment horizontal="center" vertical="top" wrapText="1"/>
    </xf>
    <xf numFmtId="0" fontId="81" fillId="0" borderId="11" xfId="116" applyFont="1" applyBorder="1" applyAlignment="1">
      <alignment horizontal="center" vertical="top" wrapText="1"/>
    </xf>
    <xf numFmtId="0" fontId="81" fillId="0" borderId="17" xfId="116" applyFont="1" applyBorder="1" applyAlignment="1">
      <alignment horizontal="center" vertical="top" wrapText="1"/>
    </xf>
    <xf numFmtId="0" fontId="80" fillId="0" borderId="0" xfId="0" applyFont="1" applyAlignment="1">
      <alignment horizontal="right"/>
    </xf>
    <xf numFmtId="0" fontId="41" fillId="0" borderId="0" xfId="116" applyFont="1" applyAlignment="1">
      <alignment horizontal="center"/>
    </xf>
    <xf numFmtId="0" fontId="81" fillId="0" borderId="1" xfId="116" applyFont="1" applyBorder="1" applyAlignment="1">
      <alignment horizontal="center" vertical="top"/>
    </xf>
    <xf numFmtId="0" fontId="81" fillId="0" borderId="10" xfId="116" applyFont="1" applyBorder="1" applyAlignment="1">
      <alignment horizontal="center" vertical="top"/>
    </xf>
    <xf numFmtId="0" fontId="81" fillId="0" borderId="3" xfId="116" applyFont="1" applyBorder="1" applyAlignment="1">
      <alignment horizontal="center" vertical="top"/>
    </xf>
    <xf numFmtId="0" fontId="81" fillId="0" borderId="10" xfId="116" applyFont="1" applyBorder="1" applyAlignment="1">
      <alignment horizontal="center" vertical="top" wrapText="1"/>
    </xf>
    <xf numFmtId="0" fontId="81" fillId="0" borderId="2" xfId="116" applyFont="1" applyBorder="1" applyAlignment="1">
      <alignment horizontal="center" wrapText="1"/>
    </xf>
    <xf numFmtId="0" fontId="81" fillId="0" borderId="5" xfId="116" applyFont="1" applyBorder="1" applyAlignment="1">
      <alignment horizontal="center" wrapText="1"/>
    </xf>
    <xf numFmtId="0" fontId="81" fillId="0" borderId="9" xfId="116" applyFont="1" applyBorder="1" applyAlignment="1">
      <alignment horizontal="center" wrapText="1"/>
    </xf>
    <xf numFmtId="0" fontId="81" fillId="0" borderId="6" xfId="116" applyFont="1" applyBorder="1" applyAlignment="1">
      <alignment horizontal="center" wrapText="1"/>
    </xf>
    <xf numFmtId="0" fontId="29" fillId="0" borderId="0" xfId="3" applyFont="1" applyFill="1" applyBorder="1" applyAlignment="1">
      <alignment horizontal="center"/>
    </xf>
    <xf numFmtId="0" fontId="15" fillId="0" borderId="0" xfId="3" applyFont="1" applyFill="1" applyAlignment="1">
      <alignment horizontal="right"/>
    </xf>
    <xf numFmtId="0" fontId="18" fillId="0" borderId="0" xfId="3" applyFont="1" applyFill="1" applyAlignment="1">
      <alignment horizontal="center"/>
    </xf>
    <xf numFmtId="0" fontId="16" fillId="0" borderId="0" xfId="3" applyFont="1" applyFill="1" applyAlignment="1">
      <alignment horizontal="center"/>
    </xf>
    <xf numFmtId="0" fontId="17" fillId="0" borderId="0" xfId="3" applyFont="1" applyFill="1" applyAlignment="1">
      <alignment horizontal="center"/>
    </xf>
    <xf numFmtId="0" fontId="29" fillId="0" borderId="1" xfId="3" applyFont="1" applyFill="1" applyBorder="1" applyAlignment="1">
      <alignment horizontal="center" vertical="center" wrapText="1"/>
    </xf>
    <xf numFmtId="0" fontId="29" fillId="0" borderId="10" xfId="3" applyFont="1" applyFill="1" applyBorder="1" applyAlignment="1">
      <alignment horizontal="center" vertical="center" wrapText="1"/>
    </xf>
    <xf numFmtId="0" fontId="29" fillId="0" borderId="3" xfId="3" applyFont="1" applyFill="1" applyBorder="1" applyAlignment="1">
      <alignment horizontal="center" vertical="center" wrapText="1"/>
    </xf>
    <xf numFmtId="0" fontId="29" fillId="0" borderId="2" xfId="3" applyFont="1" applyFill="1" applyBorder="1" applyAlignment="1">
      <alignment horizontal="center" vertical="center" wrapText="1"/>
    </xf>
    <xf numFmtId="0" fontId="18" fillId="0" borderId="0" xfId="3" applyFont="1" applyFill="1" applyAlignment="1">
      <alignment horizontal="center" vertical="top" wrapText="1"/>
    </xf>
    <xf numFmtId="0" fontId="18" fillId="0" borderId="0" xfId="3" applyFont="1" applyFill="1" applyAlignment="1">
      <alignment horizontal="right" vertical="top" wrapText="1"/>
    </xf>
    <xf numFmtId="0" fontId="20" fillId="0" borderId="2" xfId="3" applyFont="1" applyFill="1" applyBorder="1" applyAlignment="1">
      <alignment horizontal="center" vertical="center" wrapText="1"/>
    </xf>
    <xf numFmtId="0" fontId="14" fillId="0" borderId="5" xfId="3" applyFont="1" applyFill="1" applyBorder="1" applyAlignment="1">
      <alignment horizontal="center" vertical="center"/>
    </xf>
    <xf numFmtId="0" fontId="14" fillId="0" borderId="6" xfId="3" applyFont="1" applyFill="1" applyBorder="1" applyAlignment="1">
      <alignment horizontal="center" vertical="center"/>
    </xf>
    <xf numFmtId="0" fontId="19" fillId="0" borderId="0" xfId="3" applyFont="1" applyFill="1" applyAlignment="1">
      <alignment horizontal="left"/>
    </xf>
    <xf numFmtId="0" fontId="29" fillId="0" borderId="2" xfId="3" applyFont="1" applyFill="1" applyBorder="1" applyAlignment="1">
      <alignment horizontal="center" vertical="center"/>
    </xf>
    <xf numFmtId="0" fontId="29" fillId="0" borderId="7" xfId="2" applyFont="1" applyFill="1" applyBorder="1" applyAlignment="1">
      <alignment horizontal="right"/>
    </xf>
    <xf numFmtId="0" fontId="14" fillId="0" borderId="0" xfId="2" applyFont="1" applyFill="1" applyAlignment="1">
      <alignment horizontal="center"/>
    </xf>
    <xf numFmtId="0" fontId="26" fillId="0" borderId="0" xfId="2" applyFont="1" applyFill="1" applyAlignment="1">
      <alignment horizontal="right"/>
    </xf>
    <xf numFmtId="0" fontId="24" fillId="0" borderId="0" xfId="2" applyFont="1" applyFill="1" applyAlignment="1">
      <alignment horizontal="center"/>
    </xf>
    <xf numFmtId="0" fontId="23" fillId="0" borderId="0" xfId="2" applyFont="1" applyFill="1" applyAlignment="1">
      <alignment horizontal="center"/>
    </xf>
    <xf numFmtId="0" fontId="17" fillId="0" borderId="0" xfId="2" applyFont="1" applyFill="1" applyAlignment="1">
      <alignment horizontal="center" wrapText="1"/>
    </xf>
    <xf numFmtId="0" fontId="19" fillId="0" borderId="0" xfId="2" applyFont="1" applyFill="1"/>
    <xf numFmtId="0" fontId="14" fillId="0" borderId="2" xfId="2" applyFont="1" applyFill="1" applyBorder="1" applyAlignment="1">
      <alignment horizontal="center" vertical="center"/>
    </xf>
    <xf numFmtId="0" fontId="14" fillId="0" borderId="0" xfId="2" applyFont="1" applyFill="1" applyAlignment="1">
      <alignment horizontal="center" vertical="top" wrapText="1"/>
    </xf>
    <xf numFmtId="0" fontId="14" fillId="0" borderId="0" xfId="2" applyFont="1" applyFill="1" applyAlignment="1">
      <alignment horizontal="right" vertical="top" wrapText="1"/>
    </xf>
    <xf numFmtId="0" fontId="14" fillId="0" borderId="0" xfId="2" applyFont="1" applyFill="1" applyAlignment="1">
      <alignment horizontal="left"/>
    </xf>
    <xf numFmtId="0" fontId="14" fillId="0" borderId="2" xfId="2" applyFont="1" applyFill="1" applyBorder="1" applyAlignment="1">
      <alignment horizontal="center" vertical="center" wrapText="1"/>
    </xf>
    <xf numFmtId="0" fontId="24" fillId="0" borderId="0" xfId="0" applyFont="1" applyAlignment="1">
      <alignment horizontal="justify" vertical="top" wrapText="1"/>
    </xf>
    <xf numFmtId="0" fontId="19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32" fillId="0" borderId="1" xfId="1" applyFont="1" applyBorder="1" applyAlignment="1">
      <alignment horizontal="center" vertical="top"/>
    </xf>
    <xf numFmtId="0" fontId="32" fillId="0" borderId="10" xfId="1" applyFont="1" applyBorder="1" applyAlignment="1">
      <alignment horizontal="center" vertical="top"/>
    </xf>
    <xf numFmtId="0" fontId="32" fillId="0" borderId="3" xfId="1" applyFont="1" applyBorder="1" applyAlignment="1">
      <alignment horizontal="center" vertical="top"/>
    </xf>
    <xf numFmtId="0" fontId="34" fillId="0" borderId="10" xfId="1" applyFont="1" applyBorder="1" applyAlignment="1">
      <alignment horizontal="center" vertical="top" wrapText="1"/>
    </xf>
    <xf numFmtId="0" fontId="34" fillId="0" borderId="12" xfId="1" applyFont="1" applyBorder="1" applyAlignment="1">
      <alignment horizontal="center" vertical="top" wrapText="1"/>
    </xf>
    <xf numFmtId="0" fontId="34" fillId="0" borderId="11" xfId="1" applyFont="1" applyBorder="1" applyAlignment="1">
      <alignment horizontal="center" vertical="top" wrapText="1"/>
    </xf>
    <xf numFmtId="0" fontId="34" fillId="0" borderId="17" xfId="1" applyFont="1" applyBorder="1" applyAlignment="1">
      <alignment horizontal="center" vertical="top" wrapText="1"/>
    </xf>
    <xf numFmtId="0" fontId="32" fillId="0" borderId="2" xfId="1" applyFont="1" applyBorder="1" applyAlignment="1">
      <alignment horizontal="center" wrapText="1"/>
    </xf>
    <xf numFmtId="0" fontId="32" fillId="0" borderId="5" xfId="1" applyFont="1" applyBorder="1" applyAlignment="1">
      <alignment horizontal="center" wrapText="1"/>
    </xf>
    <xf numFmtId="0" fontId="32" fillId="0" borderId="9" xfId="1" applyFont="1" applyBorder="1" applyAlignment="1">
      <alignment horizontal="center" wrapText="1"/>
    </xf>
    <xf numFmtId="0" fontId="32" fillId="0" borderId="6" xfId="1" applyFont="1" applyBorder="1" applyAlignment="1">
      <alignment horizontal="center" wrapText="1"/>
    </xf>
    <xf numFmtId="0" fontId="35" fillId="0" borderId="0" xfId="1" applyFont="1" applyAlignment="1">
      <alignment horizontal="center"/>
    </xf>
    <xf numFmtId="0" fontId="20" fillId="0" borderId="5" xfId="3" applyFont="1" applyBorder="1" applyAlignment="1">
      <alignment horizontal="center" vertical="top" wrapText="1"/>
    </xf>
    <xf numFmtId="0" fontId="20" fillId="0" borderId="6" xfId="3" applyFont="1" applyBorder="1" applyAlignment="1">
      <alignment horizontal="center" vertical="top" wrapText="1"/>
    </xf>
    <xf numFmtId="0" fontId="29" fillId="0" borderId="5" xfId="3" applyFont="1" applyBorder="1" applyAlignment="1">
      <alignment horizontal="center" vertical="top" wrapText="1"/>
    </xf>
    <xf numFmtId="0" fontId="29" fillId="0" borderId="9" xfId="3" applyFont="1" applyBorder="1" applyAlignment="1">
      <alignment horizontal="center" vertical="top" wrapText="1"/>
    </xf>
    <xf numFmtId="0" fontId="29" fillId="0" borderId="6" xfId="3" applyFont="1" applyBorder="1" applyAlignment="1">
      <alignment horizontal="center" vertical="top" wrapText="1"/>
    </xf>
    <xf numFmtId="0" fontId="29" fillId="0" borderId="7" xfId="3" applyFont="1" applyBorder="1" applyAlignment="1">
      <alignment horizontal="center"/>
    </xf>
    <xf numFmtId="0" fontId="29" fillId="0" borderId="1" xfId="3" applyFont="1" applyBorder="1" applyAlignment="1">
      <alignment horizontal="center" vertical="top" wrapText="1"/>
    </xf>
    <xf numFmtId="0" fontId="29" fillId="0" borderId="3" xfId="3" applyFont="1" applyBorder="1" applyAlignment="1">
      <alignment horizontal="center" vertical="top" wrapText="1"/>
    </xf>
    <xf numFmtId="0" fontId="29" fillId="0" borderId="5" xfId="3" applyFont="1" applyBorder="1" applyAlignment="1">
      <alignment horizontal="center" vertical="top"/>
    </xf>
    <xf numFmtId="0" fontId="29" fillId="0" borderId="9" xfId="3" applyFont="1" applyBorder="1" applyAlignment="1">
      <alignment horizontal="center" vertical="top"/>
    </xf>
    <xf numFmtId="0" fontId="29" fillId="0" borderId="6" xfId="3" applyFont="1" applyBorder="1" applyAlignment="1">
      <alignment horizontal="center" vertical="top"/>
    </xf>
    <xf numFmtId="0" fontId="29" fillId="0" borderId="12" xfId="3" applyFont="1" applyBorder="1" applyAlignment="1">
      <alignment horizontal="center" vertical="top" wrapText="1"/>
    </xf>
    <xf numFmtId="0" fontId="29" fillId="0" borderId="13" xfId="3" applyFont="1" applyBorder="1" applyAlignment="1">
      <alignment horizontal="center" vertical="top" wrapText="1"/>
    </xf>
    <xf numFmtId="0" fontId="29" fillId="0" borderId="14" xfId="3" applyFont="1" applyBorder="1" applyAlignment="1">
      <alignment horizontal="center" vertical="top" wrapText="1"/>
    </xf>
    <xf numFmtId="0" fontId="29" fillId="0" borderId="8" xfId="3" applyFont="1" applyBorder="1" applyAlignment="1">
      <alignment horizontal="center" vertical="top" wrapText="1"/>
    </xf>
    <xf numFmtId="0" fontId="29" fillId="0" borderId="7" xfId="3" applyFont="1" applyBorder="1" applyAlignment="1">
      <alignment horizontal="center" vertical="top" wrapText="1"/>
    </xf>
    <xf numFmtId="0" fontId="29" fillId="0" borderId="15" xfId="3" applyFont="1" applyBorder="1" applyAlignment="1">
      <alignment horizontal="center" vertical="top" wrapText="1"/>
    </xf>
    <xf numFmtId="0" fontId="15" fillId="0" borderId="0" xfId="3" applyFont="1" applyAlignment="1">
      <alignment horizontal="right"/>
    </xf>
    <xf numFmtId="0" fontId="16" fillId="0" borderId="0" xfId="3" applyFont="1" applyAlignment="1">
      <alignment horizontal="center"/>
    </xf>
    <xf numFmtId="0" fontId="17" fillId="0" borderId="0" xfId="3" applyFont="1" applyAlignment="1">
      <alignment horizontal="center"/>
    </xf>
    <xf numFmtId="0" fontId="19" fillId="0" borderId="0" xfId="3" applyAlignment="1">
      <alignment horizontal="left"/>
    </xf>
    <xf numFmtId="0" fontId="18" fillId="0" borderId="0" xfId="3" applyFont="1" applyAlignment="1">
      <alignment horizontal="right" vertical="top" wrapText="1"/>
    </xf>
    <xf numFmtId="0" fontId="18" fillId="0" borderId="0" xfId="3" applyFont="1" applyAlignment="1">
      <alignment horizontal="center" vertical="top" wrapText="1"/>
    </xf>
    <xf numFmtId="0" fontId="14" fillId="0" borderId="0" xfId="2" applyFont="1" applyAlignment="1">
      <alignment horizontal="center"/>
    </xf>
    <xf numFmtId="0" fontId="24" fillId="0" borderId="0" xfId="2" applyFont="1" applyAlignment="1">
      <alignment horizontal="center"/>
    </xf>
    <xf numFmtId="0" fontId="14" fillId="0" borderId="0" xfId="2" applyFont="1" applyAlignment="1">
      <alignment horizontal="left"/>
    </xf>
    <xf numFmtId="0" fontId="17" fillId="0" borderId="0" xfId="2" applyFont="1" applyAlignment="1">
      <alignment horizontal="center" wrapText="1"/>
    </xf>
    <xf numFmtId="0" fontId="19" fillId="0" borderId="0" xfId="2" applyFont="1"/>
    <xf numFmtId="0" fontId="14" fillId="0" borderId="0" xfId="2" applyFont="1" applyAlignment="1">
      <alignment horizontal="center" vertical="top" wrapText="1"/>
    </xf>
    <xf numFmtId="0" fontId="14" fillId="0" borderId="2" xfId="2" applyFont="1" applyBorder="1" applyAlignment="1">
      <alignment horizontal="center"/>
    </xf>
  </cellXfs>
  <cellStyles count="436">
    <cellStyle name="Body" xfId="8"/>
    <cellStyle name="Comma 2" xfId="9"/>
    <cellStyle name="Comma 3" xfId="10"/>
    <cellStyle name="Header1" xfId="11"/>
    <cellStyle name="Header2" xfId="12"/>
    <cellStyle name="Hyperlink 2" xfId="13"/>
    <cellStyle name="list" xfId="14"/>
    <cellStyle name="list1" xfId="15"/>
    <cellStyle name="no dec" xfId="16"/>
    <cellStyle name="no dec 2" xfId="17"/>
    <cellStyle name="no dec_AWP 2013-14" xfId="18"/>
    <cellStyle name="Normal" xfId="0" builtinId="0"/>
    <cellStyle name="Normal - Style1" xfId="19"/>
    <cellStyle name="Normal - Style1 2" xfId="20"/>
    <cellStyle name="Normal - Style1_AWP 2013-14" xfId="21"/>
    <cellStyle name="Normal 10" xfId="22"/>
    <cellStyle name="Normal 11" xfId="23"/>
    <cellStyle name="Normal 12" xfId="24"/>
    <cellStyle name="Normal 13" xfId="6"/>
    <cellStyle name="Normal 13 2" xfId="25"/>
    <cellStyle name="Normal 14" xfId="26"/>
    <cellStyle name="Normal 14 2" xfId="81"/>
    <cellStyle name="Normal 14 2 2" xfId="117"/>
    <cellStyle name="Normal 14 3" xfId="118"/>
    <cellStyle name="Normal 14 3 2" xfId="119"/>
    <cellStyle name="Normal 14 4" xfId="120"/>
    <cellStyle name="Normal 14 4 2" xfId="121"/>
    <cellStyle name="Normal 14 5" xfId="122"/>
    <cellStyle name="Normal 15" xfId="27"/>
    <cellStyle name="Normal 16" xfId="28"/>
    <cellStyle name="Normal 16 2" xfId="82"/>
    <cellStyle name="Normal 16 2 2" xfId="123"/>
    <cellStyle name="Normal 16 3" xfId="124"/>
    <cellStyle name="Normal 16 3 2" xfId="125"/>
    <cellStyle name="Normal 16 4" xfId="126"/>
    <cellStyle name="Normal 16 4 2" xfId="127"/>
    <cellStyle name="Normal 16 5" xfId="128"/>
    <cellStyle name="Normal 17" xfId="29"/>
    <cellStyle name="Normal 17 2" xfId="83"/>
    <cellStyle name="Normal 17 2 2" xfId="129"/>
    <cellStyle name="Normal 17 3" xfId="130"/>
    <cellStyle name="Normal 17 3 2" xfId="131"/>
    <cellStyle name="Normal 17 4" xfId="132"/>
    <cellStyle name="Normal 17 4 2" xfId="133"/>
    <cellStyle name="Normal 17 5" xfId="134"/>
    <cellStyle name="Normal 18" xfId="30"/>
    <cellStyle name="Normal 18 2" xfId="84"/>
    <cellStyle name="Normal 18 2 2" xfId="135"/>
    <cellStyle name="Normal 18 3" xfId="136"/>
    <cellStyle name="Normal 18 3 2" xfId="137"/>
    <cellStyle name="Normal 18 4" xfId="138"/>
    <cellStyle name="Normal 18 4 2" xfId="139"/>
    <cellStyle name="Normal 18 5" xfId="140"/>
    <cellStyle name="Normal 19" xfId="31"/>
    <cellStyle name="Normal 2" xfId="1"/>
    <cellStyle name="Normal 2 10" xfId="32"/>
    <cellStyle name="Normal 2 10 2" xfId="33"/>
    <cellStyle name="Normal 2 10 2 2" xfId="34"/>
    <cellStyle name="Normal 2 10 2 2 2" xfId="87"/>
    <cellStyle name="Normal 2 10 2 2 2 2" xfId="141"/>
    <cellStyle name="Normal 2 10 2 2 3" xfId="142"/>
    <cellStyle name="Normal 2 10 2 2 3 2" xfId="143"/>
    <cellStyle name="Normal 2 10 2 2 4" xfId="144"/>
    <cellStyle name="Normal 2 10 2 2 4 2" xfId="145"/>
    <cellStyle name="Normal 2 10 2 2 5" xfId="146"/>
    <cellStyle name="Normal 2 10 2 3" xfId="86"/>
    <cellStyle name="Normal 2 10 2 3 2" xfId="147"/>
    <cellStyle name="Normal 2 10 2 4" xfId="148"/>
    <cellStyle name="Normal 2 10 2 4 2" xfId="149"/>
    <cellStyle name="Normal 2 10 2 5" xfId="150"/>
    <cellStyle name="Normal 2 10 2 5 2" xfId="151"/>
    <cellStyle name="Normal 2 10 2 6" xfId="152"/>
    <cellStyle name="Normal 2 10 3" xfId="35"/>
    <cellStyle name="Normal 2 10 3 2" xfId="88"/>
    <cellStyle name="Normal 2 10 3 2 2" xfId="153"/>
    <cellStyle name="Normal 2 10 3 3" xfId="154"/>
    <cellStyle name="Normal 2 10 3 3 2" xfId="155"/>
    <cellStyle name="Normal 2 10 3 4" xfId="156"/>
    <cellStyle name="Normal 2 10 3 4 2" xfId="157"/>
    <cellStyle name="Normal 2 10 3 5" xfId="158"/>
    <cellStyle name="Normal 2 10 4" xfId="85"/>
    <cellStyle name="Normal 2 10 4 2" xfId="159"/>
    <cellStyle name="Normal 2 10 5" xfId="160"/>
    <cellStyle name="Normal 2 10 5 2" xfId="161"/>
    <cellStyle name="Normal 2 10 5 3" xfId="435"/>
    <cellStyle name="Normal 2 10 6" xfId="162"/>
    <cellStyle name="Normal 2 10 6 2" xfId="163"/>
    <cellStyle name="Normal 2 10 7" xfId="164"/>
    <cellStyle name="Normal 2 11" xfId="36"/>
    <cellStyle name="Normal 2 11 2" xfId="89"/>
    <cellStyle name="Normal 2 11 2 2" xfId="165"/>
    <cellStyle name="Normal 2 11 3" xfId="166"/>
    <cellStyle name="Normal 2 11 3 2" xfId="167"/>
    <cellStyle name="Normal 2 11 4" xfId="168"/>
    <cellStyle name="Normal 2 11 4 2" xfId="169"/>
    <cellStyle name="Normal 2 11 5" xfId="170"/>
    <cellStyle name="Normal 2 12" xfId="37"/>
    <cellStyle name="Normal 2 12 2" xfId="90"/>
    <cellStyle name="Normal 2 12 2 2" xfId="171"/>
    <cellStyle name="Normal 2 12 3" xfId="172"/>
    <cellStyle name="Normal 2 12 3 2" xfId="173"/>
    <cellStyle name="Normal 2 12 4" xfId="174"/>
    <cellStyle name="Normal 2 12 4 2" xfId="175"/>
    <cellStyle name="Normal 2 12 5" xfId="176"/>
    <cellStyle name="Normal 2 13" xfId="38"/>
    <cellStyle name="Normal 2 13 2" xfId="39"/>
    <cellStyle name="Normal 2 13 2 2" xfId="92"/>
    <cellStyle name="Normal 2 13 2 2 2" xfId="177"/>
    <cellStyle name="Normal 2 13 2 3" xfId="178"/>
    <cellStyle name="Normal 2 13 2 3 2" xfId="179"/>
    <cellStyle name="Normal 2 13 2 4" xfId="180"/>
    <cellStyle name="Normal 2 13 2 4 2" xfId="181"/>
    <cellStyle name="Normal 2 13 2 5" xfId="182"/>
    <cellStyle name="Normal 2 13 3" xfId="91"/>
    <cellStyle name="Normal 2 13 3 2" xfId="183"/>
    <cellStyle name="Normal 2 13 4" xfId="184"/>
    <cellStyle name="Normal 2 13 4 2" xfId="185"/>
    <cellStyle name="Normal 2 13 4 3" xfId="432"/>
    <cellStyle name="Normal 2 13 5" xfId="186"/>
    <cellStyle name="Normal 2 13 5 2" xfId="187"/>
    <cellStyle name="Normal 2 13 6" xfId="188"/>
    <cellStyle name="Normal 2 14" xfId="40"/>
    <cellStyle name="Normal 2 14 2" xfId="93"/>
    <cellStyle name="Normal 2 14 2 2" xfId="189"/>
    <cellStyle name="Normal 2 14 3" xfId="190"/>
    <cellStyle name="Normal 2 14 3 2" xfId="191"/>
    <cellStyle name="Normal 2 14 4" xfId="192"/>
    <cellStyle name="Normal 2 14 4 2" xfId="193"/>
    <cellStyle name="Normal 2 14 5" xfId="194"/>
    <cellStyle name="Normal 2 15" xfId="41"/>
    <cellStyle name="Normal 2 15 2" xfId="94"/>
    <cellStyle name="Normal 2 15 2 2" xfId="195"/>
    <cellStyle name="Normal 2 15 3" xfId="196"/>
    <cellStyle name="Normal 2 15 3 2" xfId="197"/>
    <cellStyle name="Normal 2 15 4" xfId="198"/>
    <cellStyle name="Normal 2 15 4 2" xfId="199"/>
    <cellStyle name="Normal 2 15 5" xfId="200"/>
    <cellStyle name="Normal 2 16" xfId="116"/>
    <cellStyle name="Normal 2 16 2" xfId="201"/>
    <cellStyle name="Normal 2 16 2 2" xfId="202"/>
    <cellStyle name="Normal 2 16 3" xfId="203"/>
    <cellStyle name="Normal 2 16 3 2" xfId="204"/>
    <cellStyle name="Normal 2 16 4" xfId="205"/>
    <cellStyle name="Normal 2 16 4 2" xfId="206"/>
    <cellStyle name="Normal 2 16 5" xfId="207"/>
    <cellStyle name="Normal 2 16 6" xfId="424"/>
    <cellStyle name="Normal 2 17" xfId="208"/>
    <cellStyle name="Normal 2 17 2" xfId="209"/>
    <cellStyle name="Normal 2 17 2 2" xfId="210"/>
    <cellStyle name="Normal 2 17 3" xfId="211"/>
    <cellStyle name="Normal 2 17 3 2" xfId="212"/>
    <cellStyle name="Normal 2 17 4" xfId="213"/>
    <cellStyle name="Normal 2 17 4 2" xfId="214"/>
    <cellStyle name="Normal 2 17 5" xfId="215"/>
    <cellStyle name="Normal 2 18" xfId="216"/>
    <cellStyle name="Normal 2 18 2" xfId="217"/>
    <cellStyle name="Normal 2 18 2 2" xfId="218"/>
    <cellStyle name="Normal 2 18 3" xfId="219"/>
    <cellStyle name="Normal 2 18 3 2" xfId="220"/>
    <cellStyle name="Normal 2 18 4" xfId="221"/>
    <cellStyle name="Normal 2 18 4 2" xfId="222"/>
    <cellStyle name="Normal 2 18 5" xfId="223"/>
    <cellStyle name="Normal 2 19" xfId="224"/>
    <cellStyle name="Normal 2 19 2" xfId="225"/>
    <cellStyle name="Normal 2 19 2 2" xfId="226"/>
    <cellStyle name="Normal 2 19 3" xfId="227"/>
    <cellStyle name="Normal 2 19 3 2" xfId="228"/>
    <cellStyle name="Normal 2 19 4" xfId="229"/>
    <cellStyle name="Normal 2 19 4 2" xfId="230"/>
    <cellStyle name="Normal 2 19 5" xfId="231"/>
    <cellStyle name="Normal 2 2" xfId="5"/>
    <cellStyle name="Normal 2 2 10" xfId="115"/>
    <cellStyle name="Normal 2 2 10 2" xfId="232"/>
    <cellStyle name="Normal 2 2 10 3" xfId="427"/>
    <cellStyle name="Normal 2 2 11" xfId="233"/>
    <cellStyle name="Normal 2 2 11 2" xfId="234"/>
    <cellStyle name="Normal 2 2 12" xfId="235"/>
    <cellStyle name="Normal 2 2 13" xfId="423"/>
    <cellStyle name="Normal 2 2 2" xfId="42"/>
    <cellStyle name="Normal 2 2 2 2" xfId="236"/>
    <cellStyle name="Normal 2 2 2 2 2" xfId="430"/>
    <cellStyle name="Normal 2 2 2 3" xfId="237"/>
    <cellStyle name="Normal 2 2 2 3 2" xfId="238"/>
    <cellStyle name="Normal 2 2 2 4" xfId="239"/>
    <cellStyle name="Normal 2 2 2 4 2" xfId="240"/>
    <cellStyle name="Normal 2 2 2 5" xfId="241"/>
    <cellStyle name="Normal 2 2 2 5 2" xfId="242"/>
    <cellStyle name="Normal 2 2 2 6" xfId="243"/>
    <cellStyle name="Normal 2 2 3" xfId="43"/>
    <cellStyle name="Normal 2 2 4" xfId="44"/>
    <cellStyle name="Normal 2 2 4 2" xfId="45"/>
    <cellStyle name="Normal 2 2 4 2 2" xfId="96"/>
    <cellStyle name="Normal 2 2 4 2 2 2" xfId="244"/>
    <cellStyle name="Normal 2 2 4 2 3" xfId="245"/>
    <cellStyle name="Normal 2 2 4 2 3 2" xfId="246"/>
    <cellStyle name="Normal 2 2 4 2 4" xfId="247"/>
    <cellStyle name="Normal 2 2 4 2 4 2" xfId="248"/>
    <cellStyle name="Normal 2 2 4 2 5" xfId="249"/>
    <cellStyle name="Normal 2 2 4 3" xfId="46"/>
    <cellStyle name="Normal 2 2 4 3 2" xfId="97"/>
    <cellStyle name="Normal 2 2 4 3 2 2" xfId="250"/>
    <cellStyle name="Normal 2 2 4 3 3" xfId="251"/>
    <cellStyle name="Normal 2 2 4 3 3 2" xfId="252"/>
    <cellStyle name="Normal 2 2 4 3 4" xfId="253"/>
    <cellStyle name="Normal 2 2 4 3 4 2" xfId="254"/>
    <cellStyle name="Normal 2 2 4 3 5" xfId="255"/>
    <cellStyle name="Normal 2 2 4 4" xfId="95"/>
    <cellStyle name="Normal 2 2 4 4 2" xfId="256"/>
    <cellStyle name="Normal 2 2 4 5" xfId="257"/>
    <cellStyle name="Normal 2 2 4 5 2" xfId="258"/>
    <cellStyle name="Normal 2 2 4 5 3" xfId="431"/>
    <cellStyle name="Normal 2 2 4 6" xfId="259"/>
    <cellStyle name="Normal 2 2 4 6 2" xfId="260"/>
    <cellStyle name="Normal 2 2 4 7" xfId="261"/>
    <cellStyle name="Normal 2 2 5" xfId="47"/>
    <cellStyle name="Normal 2 2 5 2" xfId="98"/>
    <cellStyle name="Normal 2 2 5 2 2" xfId="262"/>
    <cellStyle name="Normal 2 2 5 3" xfId="263"/>
    <cellStyle name="Normal 2 2 5 3 2" xfId="264"/>
    <cellStyle name="Normal 2 2 5 4" xfId="265"/>
    <cellStyle name="Normal 2 2 5 4 2" xfId="266"/>
    <cellStyle name="Normal 2 2 5 5" xfId="267"/>
    <cellStyle name="Normal 2 2 6" xfId="48"/>
    <cellStyle name="Normal 2 2 6 2" xfId="99"/>
    <cellStyle name="Normal 2 2 6 2 2" xfId="268"/>
    <cellStyle name="Normal 2 2 6 3" xfId="269"/>
    <cellStyle name="Normal 2 2 6 3 2" xfId="270"/>
    <cellStyle name="Normal 2 2 6 4" xfId="271"/>
    <cellStyle name="Normal 2 2 6 4 2" xfId="272"/>
    <cellStyle name="Normal 2 2 6 5" xfId="273"/>
    <cellStyle name="Normal 2 2 7" xfId="49"/>
    <cellStyle name="Normal 2 2 7 2" xfId="100"/>
    <cellStyle name="Normal 2 2 7 2 2" xfId="274"/>
    <cellStyle name="Normal 2 2 7 3" xfId="275"/>
    <cellStyle name="Normal 2 2 7 3 2" xfId="276"/>
    <cellStyle name="Normal 2 2 7 4" xfId="277"/>
    <cellStyle name="Normal 2 2 7 4 2" xfId="278"/>
    <cellStyle name="Normal 2 2 7 5" xfId="279"/>
    <cellStyle name="Normal 2 2 8" xfId="7"/>
    <cellStyle name="Normal 2 2 8 2" xfId="80"/>
    <cellStyle name="Normal 2 2 8 2 2" xfId="280"/>
    <cellStyle name="Normal 2 2 8 3" xfId="281"/>
    <cellStyle name="Normal 2 2 8 3 2" xfId="282"/>
    <cellStyle name="Normal 2 2 8 4" xfId="283"/>
    <cellStyle name="Normal 2 2 8 4 2" xfId="284"/>
    <cellStyle name="Normal 2 2 8 5" xfId="285"/>
    <cellStyle name="Normal 2 2 9" xfId="77"/>
    <cellStyle name="Normal 2 2 9 2" xfId="286"/>
    <cellStyle name="Normal 2 2 9 3" xfId="429"/>
    <cellStyle name="Normal 2 2_2nd_QPR_Format_2012-13" xfId="50"/>
    <cellStyle name="Normal 2 20" xfId="287"/>
    <cellStyle name="Normal 2 20 2" xfId="288"/>
    <cellStyle name="Normal 2 20 2 2" xfId="289"/>
    <cellStyle name="Normal 2 20 2 2 2" xfId="290"/>
    <cellStyle name="Normal 2 20 2 2 2 2" xfId="291"/>
    <cellStyle name="Normal 2 20 2 3" xfId="292"/>
    <cellStyle name="Normal 2 20 2 3 2" xfId="293"/>
    <cellStyle name="Normal 2 20 2 4" xfId="294"/>
    <cellStyle name="Normal 2 20 2 4 2" xfId="295"/>
    <cellStyle name="Normal 2 20 2 5" xfId="296"/>
    <cellStyle name="Normal 2 20 2 5 2" xfId="297"/>
    <cellStyle name="Normal 2 20 2 6" xfId="298"/>
    <cellStyle name="Normal 2 20 2 6 2" xfId="299"/>
    <cellStyle name="Normal 2 20 2 7" xfId="300"/>
    <cellStyle name="Normal 2 20 2 7 2" xfId="301"/>
    <cellStyle name="Normal 2 20 2 8" xfId="302"/>
    <cellStyle name="Normal 2 20 3" xfId="303"/>
    <cellStyle name="Normal 2 20 3 2" xfId="304"/>
    <cellStyle name="Normal 2 20 4" xfId="305"/>
    <cellStyle name="Normal 2 20 4 2" xfId="306"/>
    <cellStyle name="Normal 2 20 4 3" xfId="307"/>
    <cellStyle name="Normal 2 20 5" xfId="308"/>
    <cellStyle name="Normal 2 20 6" xfId="309"/>
    <cellStyle name="Normal 2 20 7" xfId="310"/>
    <cellStyle name="Normal 2 20 8" xfId="311"/>
    <cellStyle name="Normal 2 21" xfId="312"/>
    <cellStyle name="Normal 2 21 2" xfId="313"/>
    <cellStyle name="Normal 2 21 2 2" xfId="314"/>
    <cellStyle name="Normal 2 21 2 3" xfId="315"/>
    <cellStyle name="Normal 2 21 3" xfId="316"/>
    <cellStyle name="Normal 2 21 4" xfId="317"/>
    <cellStyle name="Normal 2 21 5" xfId="318"/>
    <cellStyle name="Normal 2 21 6" xfId="319"/>
    <cellStyle name="Normal 2 21 7" xfId="320"/>
    <cellStyle name="Normal 2 22" xfId="321"/>
    <cellStyle name="Normal 2 22 2" xfId="322"/>
    <cellStyle name="Normal 2 22 2 2" xfId="323"/>
    <cellStyle name="Normal 2 23" xfId="324"/>
    <cellStyle name="Normal 2 23 2" xfId="325"/>
    <cellStyle name="Normal 2 24" xfId="326"/>
    <cellStyle name="Normal 2 24 2" xfId="327"/>
    <cellStyle name="Normal 2 25" xfId="328"/>
    <cellStyle name="Normal 2 25 2" xfId="329"/>
    <cellStyle name="Normal 2 26" xfId="330"/>
    <cellStyle name="Normal 2 26 2" xfId="331"/>
    <cellStyle name="Normal 2 27" xfId="332"/>
    <cellStyle name="Normal 2 27 2" xfId="333"/>
    <cellStyle name="Normal 2 28" xfId="422"/>
    <cellStyle name="Normal 2 29" xfId="425"/>
    <cellStyle name="Normal 2 3" xfId="51"/>
    <cellStyle name="Normal 2 3 2" xfId="52"/>
    <cellStyle name="Normal 2 3 3" xfId="53"/>
    <cellStyle name="Normal 2 3 3 2" xfId="102"/>
    <cellStyle name="Normal 2 3 3 2 2" xfId="334"/>
    <cellStyle name="Normal 2 3 3 3" xfId="335"/>
    <cellStyle name="Normal 2 3 3 3 2" xfId="336"/>
    <cellStyle name="Normal 2 3 3 4" xfId="337"/>
    <cellStyle name="Normal 2 3 3 4 2" xfId="338"/>
    <cellStyle name="Normal 2 3 3 5" xfId="339"/>
    <cellStyle name="Normal 2 3 4" xfId="101"/>
    <cellStyle name="Normal 2 3 4 2" xfId="340"/>
    <cellStyle name="Normal 2 3 5" xfId="341"/>
    <cellStyle name="Normal 2 3 5 2" xfId="342"/>
    <cellStyle name="Normal 2 3 6" xfId="343"/>
    <cellStyle name="Normal 2 3 6 2" xfId="344"/>
    <cellStyle name="Normal 2 3 7" xfId="345"/>
    <cellStyle name="Normal 2 3 8" xfId="426"/>
    <cellStyle name="Normal 2 4" xfId="54"/>
    <cellStyle name="Normal 2 4 2" xfId="55"/>
    <cellStyle name="Normal 2 4 2 2" xfId="104"/>
    <cellStyle name="Normal 2 4 2 2 2" xfId="346"/>
    <cellStyle name="Normal 2 4 2 3" xfId="347"/>
    <cellStyle name="Normal 2 4 2 3 2" xfId="348"/>
    <cellStyle name="Normal 2 4 2 4" xfId="349"/>
    <cellStyle name="Normal 2 4 2 4 2" xfId="350"/>
    <cellStyle name="Normal 2 4 2 5" xfId="351"/>
    <cellStyle name="Normal 2 4 3" xfId="103"/>
    <cellStyle name="Normal 2 4 3 2" xfId="352"/>
    <cellStyle name="Normal 2 4 4" xfId="353"/>
    <cellStyle name="Normal 2 4 4 2" xfId="354"/>
    <cellStyle name="Normal 2 4 5" xfId="355"/>
    <cellStyle name="Normal 2 4 5 2" xfId="356"/>
    <cellStyle name="Normal 2 4 6" xfId="357"/>
    <cellStyle name="Normal 2 5" xfId="56"/>
    <cellStyle name="Normal 2 5 2" xfId="57"/>
    <cellStyle name="Normal 2 5 2 2" xfId="106"/>
    <cellStyle name="Normal 2 5 2 2 2" xfId="358"/>
    <cellStyle name="Normal 2 5 2 3" xfId="359"/>
    <cellStyle name="Normal 2 5 2 3 2" xfId="360"/>
    <cellStyle name="Normal 2 5 2 4" xfId="361"/>
    <cellStyle name="Normal 2 5 2 4 2" xfId="362"/>
    <cellStyle name="Normal 2 5 2 5" xfId="363"/>
    <cellStyle name="Normal 2 5 3" xfId="105"/>
    <cellStyle name="Normal 2 5 3 2" xfId="364"/>
    <cellStyle name="Normal 2 5 4" xfId="365"/>
    <cellStyle name="Normal 2 5 4 2" xfId="366"/>
    <cellStyle name="Normal 2 5 4 3" xfId="434"/>
    <cellStyle name="Normal 2 5 5" xfId="367"/>
    <cellStyle name="Normal 2 5 5 2" xfId="368"/>
    <cellStyle name="Normal 2 5 6" xfId="369"/>
    <cellStyle name="Normal 2 6" xfId="58"/>
    <cellStyle name="Normal 2 6 2" xfId="59"/>
    <cellStyle name="Normal 2 6 2 2" xfId="108"/>
    <cellStyle name="Normal 2 6 2 2 2" xfId="370"/>
    <cellStyle name="Normal 2 6 2 3" xfId="371"/>
    <cellStyle name="Normal 2 6 2 3 2" xfId="372"/>
    <cellStyle name="Normal 2 6 2 4" xfId="373"/>
    <cellStyle name="Normal 2 6 2 4 2" xfId="374"/>
    <cellStyle name="Normal 2 6 2 5" xfId="375"/>
    <cellStyle name="Normal 2 6 3" xfId="107"/>
    <cellStyle name="Normal 2 6 3 2" xfId="376"/>
    <cellStyle name="Normal 2 6 4" xfId="377"/>
    <cellStyle name="Normal 2 6 4 2" xfId="378"/>
    <cellStyle name="Normal 2 6 5" xfId="379"/>
    <cellStyle name="Normal 2 6 5 2" xfId="380"/>
    <cellStyle name="Normal 2 6 6" xfId="381"/>
    <cellStyle name="Normal 2 7" xfId="60"/>
    <cellStyle name="Normal 2 7 2" xfId="109"/>
    <cellStyle name="Normal 2 7 2 2" xfId="382"/>
    <cellStyle name="Normal 2 7 3" xfId="383"/>
    <cellStyle name="Normal 2 7 3 2" xfId="384"/>
    <cellStyle name="Normal 2 7 4" xfId="385"/>
    <cellStyle name="Normal 2 7 4 2" xfId="386"/>
    <cellStyle name="Normal 2 7 5" xfId="387"/>
    <cellStyle name="Normal 2 8" xfId="61"/>
    <cellStyle name="Normal 2 8 2" xfId="110"/>
    <cellStyle name="Normal 2 8 2 2" xfId="388"/>
    <cellStyle name="Normal 2 8 3" xfId="389"/>
    <cellStyle name="Normal 2 8 3 2" xfId="390"/>
    <cellStyle name="Normal 2 8 4" xfId="391"/>
    <cellStyle name="Normal 2 8 4 2" xfId="392"/>
    <cellStyle name="Normal 2 8 5" xfId="393"/>
    <cellStyle name="Normal 2 9" xfId="62"/>
    <cellStyle name="Normal 2 9 2" xfId="63"/>
    <cellStyle name="Normal 2 9 2 2" xfId="64"/>
    <cellStyle name="Normal 2 9 2 2 2" xfId="113"/>
    <cellStyle name="Normal 2 9 2 2 2 2" xfId="394"/>
    <cellStyle name="Normal 2 9 2 2 3" xfId="395"/>
    <cellStyle name="Normal 2 9 2 2 3 2" xfId="396"/>
    <cellStyle name="Normal 2 9 2 2 4" xfId="397"/>
    <cellStyle name="Normal 2 9 2 2 4 2" xfId="398"/>
    <cellStyle name="Normal 2 9 2 2 5" xfId="399"/>
    <cellStyle name="Normal 2 9 2 3" xfId="112"/>
    <cellStyle name="Normal 2 9 2 3 2" xfId="400"/>
    <cellStyle name="Normal 2 9 2 4" xfId="401"/>
    <cellStyle name="Normal 2 9 2 4 2" xfId="402"/>
    <cellStyle name="Normal 2 9 2 5" xfId="403"/>
    <cellStyle name="Normal 2 9 2 5 2" xfId="404"/>
    <cellStyle name="Normal 2 9 2 6" xfId="405"/>
    <cellStyle name="Normal 2 9 3" xfId="111"/>
    <cellStyle name="Normal 2 9 3 2" xfId="406"/>
    <cellStyle name="Normal 2 9 4" xfId="407"/>
    <cellStyle name="Normal 2 9 4 2" xfId="408"/>
    <cellStyle name="Normal 2 9 5" xfId="409"/>
    <cellStyle name="Normal 2 9 5 2" xfId="410"/>
    <cellStyle name="Normal 2 9 6" xfId="411"/>
    <cellStyle name="Normal 2_2nd_QPR_Format_2012-13" xfId="65"/>
    <cellStyle name="Normal 20" xfId="79"/>
    <cellStyle name="Normal 20 2" xfId="412"/>
    <cellStyle name="Normal 21" xfId="114"/>
    <cellStyle name="Normal 22" xfId="78"/>
    <cellStyle name="Normal 22 2" xfId="428"/>
    <cellStyle name="Normal 23" xfId="413"/>
    <cellStyle name="Normal 23 2" xfId="433"/>
    <cellStyle name="Normal 26" xfId="414"/>
    <cellStyle name="Normal 27" xfId="415"/>
    <cellStyle name="Normal 28" xfId="416"/>
    <cellStyle name="Normal 3" xfId="2"/>
    <cellStyle name="Normal 3 2" xfId="3"/>
    <cellStyle name="Normal 4" xfId="4"/>
    <cellStyle name="Normal 5" xfId="66"/>
    <cellStyle name="Normal 5 2" xfId="67"/>
    <cellStyle name="Normal 5 3" xfId="417"/>
    <cellStyle name="Normal 5 4" xfId="418"/>
    <cellStyle name="Normal 5 5" xfId="419"/>
    <cellStyle name="Normal 5 6" xfId="420"/>
    <cellStyle name="Normal 6" xfId="68"/>
    <cellStyle name="Normal 6 2" xfId="69"/>
    <cellStyle name="Normal 6 2 2" xfId="421"/>
    <cellStyle name="Normal 6_2nd_QPR_Format_2012-13" xfId="70"/>
    <cellStyle name="Normal 7" xfId="71"/>
    <cellStyle name="Normal 8" xfId="72"/>
    <cellStyle name="Normal 9" xfId="73"/>
    <cellStyle name="Percent 2" xfId="74"/>
    <cellStyle name="Percent 3" xfId="75"/>
    <cellStyle name="Percent 4" xfId="7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2</xdr:row>
      <xdr:rowOff>151261</xdr:rowOff>
    </xdr:from>
    <xdr:ext cx="9271663" cy="4551367"/>
    <xdr:sp macro="" textlink="">
      <xdr:nvSpPr>
        <xdr:cNvPr id="2" name="Rectangle 1"/>
        <xdr:cNvSpPr/>
      </xdr:nvSpPr>
      <xdr:spPr>
        <a:xfrm>
          <a:off x="82550" y="475111"/>
          <a:ext cx="9271663" cy="455136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Annual Work Plan &amp; Budget</a:t>
          </a:r>
        </a:p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2018-19</a:t>
          </a: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5100"/>
            </a:lnSpc>
          </a:pPr>
          <a:r>
            <a:rPr lang="en-US" sz="4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State/UT</a:t>
          </a: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________________</a:t>
          </a:r>
        </a:p>
        <a:p>
          <a:pPr algn="ctr">
            <a:lnSpc>
              <a:spcPts val="5100"/>
            </a:lnSpc>
          </a:pP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Date of Submission ________</a:t>
          </a:r>
          <a:endParaRPr lang="en-US" sz="4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55059</xdr:rowOff>
    </xdr:from>
    <xdr:ext cx="5588000" cy="2628220"/>
    <xdr:sp macro="" textlink="">
      <xdr:nvSpPr>
        <xdr:cNvPr id="2" name="Rectangle 1"/>
        <xdr:cNvSpPr/>
      </xdr:nvSpPr>
      <xdr:spPr>
        <a:xfrm>
          <a:off x="0" y="540834"/>
          <a:ext cx="5588000" cy="26282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Performance during </a:t>
          </a:r>
        </a:p>
        <a:p>
          <a:pPr algn="ctr"/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2017-18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-MDM/Desktop/awp_file_01789564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st-Page"/>
      <sheetName val="Contents"/>
      <sheetName val="Sheet1"/>
      <sheetName val="AT-1-Gen_Info "/>
      <sheetName val="AT-1-Gen_Info  (2)"/>
      <sheetName val="AT10A_"/>
      <sheetName val="AT-8_Hon_CCH_Pry"/>
      <sheetName val="AT-8A_Hon_CCH_UPry"/>
      <sheetName val="Mode of cooking"/>
      <sheetName val="AT_19_Impl_Agency"/>
      <sheetName val="AT_20_CentralCookingagency "/>
      <sheetName val="AT-21"/>
      <sheetName val="AT-22"/>
      <sheetName val="AT-23 MIS"/>
      <sheetName val="AT-23A _AMS"/>
      <sheetName val="Sheet1 (2)"/>
      <sheetName val="AT-30_Coook-cum-Helper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5">
          <cell r="D65">
            <v>152068</v>
          </cell>
        </row>
      </sheetData>
      <sheetData sheetId="7">
        <row r="64">
          <cell r="D64">
            <v>70685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V31"/>
  <sheetViews>
    <sheetView topLeftCell="A4" zoomScale="80" zoomScaleNormal="80" zoomScaleSheetLayoutView="86" workbookViewId="0">
      <selection activeCell="J20" sqref="J20"/>
    </sheetView>
  </sheetViews>
  <sheetFormatPr defaultRowHeight="12.75"/>
  <cols>
    <col min="1" max="1" width="4.85546875" customWidth="1"/>
    <col min="2" max="2" width="19.5703125" customWidth="1"/>
    <col min="3" max="18" width="7" customWidth="1"/>
    <col min="19" max="19" width="10.5703125" customWidth="1"/>
    <col min="20" max="20" width="9.85546875" customWidth="1"/>
    <col min="21" max="21" width="8.7109375" customWidth="1"/>
    <col min="22" max="22" width="9.7109375" customWidth="1"/>
    <col min="28" max="28" width="11" customWidth="1"/>
    <col min="29" max="30" width="8.85546875" hidden="1" customWidth="1"/>
  </cols>
  <sheetData>
    <row r="2" spans="1:256">
      <c r="G2" s="1033"/>
      <c r="H2" s="1033"/>
      <c r="I2" s="1033"/>
      <c r="J2" s="1033"/>
      <c r="K2" s="1033"/>
      <c r="L2" s="1033"/>
      <c r="M2" s="1033"/>
      <c r="N2" s="1033"/>
      <c r="O2" s="1033"/>
      <c r="P2" s="1"/>
      <c r="Q2" s="1"/>
      <c r="R2" s="1"/>
      <c r="T2" s="49" t="s">
        <v>51</v>
      </c>
    </row>
    <row r="3" spans="1:256" ht="15">
      <c r="A3" s="1034" t="s">
        <v>49</v>
      </c>
      <c r="B3" s="1034"/>
      <c r="C3" s="1034"/>
      <c r="D3" s="1034"/>
      <c r="E3" s="1034"/>
      <c r="F3" s="1034"/>
      <c r="G3" s="1034"/>
      <c r="H3" s="1034"/>
      <c r="I3" s="1034"/>
      <c r="J3" s="1034"/>
      <c r="K3" s="1034"/>
      <c r="L3" s="1034"/>
      <c r="M3" s="1034"/>
      <c r="N3" s="1034"/>
      <c r="O3" s="1034"/>
      <c r="P3" s="1034"/>
      <c r="Q3" s="1034"/>
      <c r="R3" s="1034"/>
      <c r="S3" s="1034"/>
      <c r="T3" s="1034"/>
      <c r="U3" s="1034"/>
    </row>
    <row r="4" spans="1:256" ht="15.75">
      <c r="A4" s="1035" t="s">
        <v>546</v>
      </c>
      <c r="B4" s="1035"/>
      <c r="C4" s="1035"/>
      <c r="D4" s="1035"/>
      <c r="E4" s="1035"/>
      <c r="F4" s="1035"/>
      <c r="G4" s="1035"/>
      <c r="H4" s="1035"/>
      <c r="I4" s="1035"/>
      <c r="J4" s="1035"/>
      <c r="K4" s="1035"/>
      <c r="L4" s="1035"/>
      <c r="M4" s="1035"/>
      <c r="N4" s="1035"/>
      <c r="O4" s="1035"/>
      <c r="P4" s="1035"/>
      <c r="Q4" s="1035"/>
      <c r="R4" s="1035"/>
      <c r="S4" s="1035"/>
      <c r="T4" s="1035"/>
      <c r="U4" s="1035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6" spans="1:256" ht="15">
      <c r="A6" s="1036" t="s">
        <v>547</v>
      </c>
      <c r="B6" s="1036"/>
      <c r="C6" s="1036"/>
      <c r="D6" s="1036"/>
      <c r="E6" s="1036"/>
      <c r="F6" s="1036"/>
      <c r="G6" s="1036"/>
      <c r="H6" s="1036"/>
      <c r="I6" s="1036"/>
      <c r="J6" s="1036"/>
      <c r="K6" s="1036"/>
      <c r="L6" s="1036"/>
      <c r="M6" s="1036"/>
      <c r="N6" s="1036"/>
      <c r="O6" s="1036"/>
      <c r="P6" s="1036"/>
      <c r="Q6" s="1036"/>
      <c r="R6" s="1036"/>
      <c r="S6" s="1036"/>
      <c r="T6" s="1036"/>
      <c r="U6" s="1036"/>
    </row>
    <row r="7" spans="1:256" ht="15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</row>
    <row r="8" spans="1:256" ht="15.75">
      <c r="A8" s="1037" t="s">
        <v>152</v>
      </c>
      <c r="B8" s="1037"/>
      <c r="C8" s="1037"/>
      <c r="D8" s="33"/>
      <c r="E8" s="33"/>
      <c r="F8" s="33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</row>
    <row r="10" spans="1:256" ht="15">
      <c r="U10" s="1056" t="s">
        <v>454</v>
      </c>
      <c r="V10" s="1056"/>
      <c r="W10" s="16"/>
      <c r="X10" s="16"/>
      <c r="Y10" s="16"/>
      <c r="Z10" s="16"/>
      <c r="AA10" s="16"/>
      <c r="AB10" s="1040"/>
      <c r="AC10" s="1040"/>
      <c r="AD10" s="1040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ht="12.75" customHeight="1">
      <c r="A11" s="1041" t="s">
        <v>2</v>
      </c>
      <c r="B11" s="1041" t="s">
        <v>101</v>
      </c>
      <c r="C11" s="1043" t="s">
        <v>144</v>
      </c>
      <c r="D11" s="1044"/>
      <c r="E11" s="1044"/>
      <c r="F11" s="1045"/>
      <c r="G11" s="1053" t="s">
        <v>548</v>
      </c>
      <c r="H11" s="1054"/>
      <c r="I11" s="1054"/>
      <c r="J11" s="1054"/>
      <c r="K11" s="1054"/>
      <c r="L11" s="1054"/>
      <c r="M11" s="1054"/>
      <c r="N11" s="1054"/>
      <c r="O11" s="1054"/>
      <c r="P11" s="1054"/>
      <c r="Q11" s="1054"/>
      <c r="R11" s="1055"/>
      <c r="S11" s="1057" t="s">
        <v>237</v>
      </c>
      <c r="T11" s="1058"/>
      <c r="U11" s="1058"/>
      <c r="V11" s="1058"/>
      <c r="W11" s="132"/>
      <c r="X11" s="132"/>
      <c r="Y11" s="132"/>
      <c r="Z11" s="132"/>
      <c r="AA11" s="132"/>
      <c r="AB11" s="132"/>
      <c r="AC11" s="132"/>
      <c r="AD11" s="132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>
      <c r="A12" s="1042"/>
      <c r="B12" s="1042"/>
      <c r="C12" s="1046"/>
      <c r="D12" s="1047"/>
      <c r="E12" s="1047"/>
      <c r="F12" s="1048"/>
      <c r="G12" s="1049" t="s">
        <v>159</v>
      </c>
      <c r="H12" s="1050"/>
      <c r="I12" s="1050"/>
      <c r="J12" s="1051"/>
      <c r="K12" s="1049" t="s">
        <v>160</v>
      </c>
      <c r="L12" s="1050"/>
      <c r="M12" s="1050"/>
      <c r="N12" s="1051"/>
      <c r="O12" s="1052" t="s">
        <v>19</v>
      </c>
      <c r="P12" s="1052"/>
      <c r="Q12" s="1052"/>
      <c r="R12" s="1052"/>
      <c r="S12" s="1059"/>
      <c r="T12" s="1060"/>
      <c r="U12" s="1060"/>
      <c r="V12" s="1060"/>
      <c r="W12" s="132"/>
      <c r="X12" s="132"/>
      <c r="Y12" s="132"/>
      <c r="Z12" s="132"/>
      <c r="AA12" s="132"/>
      <c r="AB12" s="132"/>
      <c r="AC12" s="132"/>
      <c r="AD12" s="132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ht="38.25">
      <c r="A13" s="188"/>
      <c r="B13" s="188"/>
      <c r="C13" s="187" t="s">
        <v>238</v>
      </c>
      <c r="D13" s="187" t="s">
        <v>239</v>
      </c>
      <c r="E13" s="187" t="s">
        <v>240</v>
      </c>
      <c r="F13" s="187" t="s">
        <v>81</v>
      </c>
      <c r="G13" s="187" t="s">
        <v>238</v>
      </c>
      <c r="H13" s="187" t="s">
        <v>239</v>
      </c>
      <c r="I13" s="187" t="s">
        <v>240</v>
      </c>
      <c r="J13" s="187" t="s">
        <v>19</v>
      </c>
      <c r="K13" s="187" t="s">
        <v>238</v>
      </c>
      <c r="L13" s="187" t="s">
        <v>239</v>
      </c>
      <c r="M13" s="187" t="s">
        <v>240</v>
      </c>
      <c r="N13" s="187" t="s">
        <v>81</v>
      </c>
      <c r="O13" s="187" t="s">
        <v>238</v>
      </c>
      <c r="P13" s="187" t="s">
        <v>239</v>
      </c>
      <c r="Q13" s="187" t="s">
        <v>240</v>
      </c>
      <c r="R13" s="187" t="s">
        <v>19</v>
      </c>
      <c r="S13" s="5" t="s">
        <v>450</v>
      </c>
      <c r="T13" s="5" t="s">
        <v>451</v>
      </c>
      <c r="U13" s="5" t="s">
        <v>452</v>
      </c>
      <c r="V13" s="292" t="s">
        <v>453</v>
      </c>
      <c r="W13" s="132"/>
      <c r="X13" s="132"/>
      <c r="Y13" s="132"/>
      <c r="Z13" s="132"/>
      <c r="AA13" s="132"/>
      <c r="AB13" s="132"/>
      <c r="AC13" s="132"/>
      <c r="AD13" s="132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>
      <c r="A14" s="164">
        <v>1</v>
      </c>
      <c r="B14" s="189">
        <v>2</v>
      </c>
      <c r="C14" s="164">
        <v>3</v>
      </c>
      <c r="D14" s="164">
        <v>4</v>
      </c>
      <c r="E14" s="189">
        <v>5</v>
      </c>
      <c r="F14" s="164">
        <v>6</v>
      </c>
      <c r="G14" s="164">
        <v>7</v>
      </c>
      <c r="H14" s="189">
        <v>8</v>
      </c>
      <c r="I14" s="164">
        <v>9</v>
      </c>
      <c r="J14" s="164">
        <v>10</v>
      </c>
      <c r="K14" s="189">
        <v>11</v>
      </c>
      <c r="L14" s="164">
        <v>12</v>
      </c>
      <c r="M14" s="164">
        <v>13</v>
      </c>
      <c r="N14" s="189">
        <v>14</v>
      </c>
      <c r="O14" s="164">
        <v>15</v>
      </c>
      <c r="P14" s="164">
        <v>16</v>
      </c>
      <c r="Q14" s="189">
        <v>17</v>
      </c>
      <c r="R14" s="164">
        <v>18</v>
      </c>
      <c r="S14" s="164">
        <v>19</v>
      </c>
      <c r="T14" s="189">
        <v>20</v>
      </c>
      <c r="U14" s="164">
        <v>21</v>
      </c>
      <c r="V14" s="164">
        <v>22</v>
      </c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1"/>
      <c r="IU14" s="71"/>
      <c r="IV14" s="71"/>
    </row>
    <row r="15" spans="1:256" ht="25.5">
      <c r="A15" s="19"/>
      <c r="B15" s="191" t="s">
        <v>224</v>
      </c>
      <c r="C15" s="19"/>
      <c r="D15" s="19"/>
      <c r="E15" s="19"/>
      <c r="F15" s="289"/>
      <c r="G15" s="8"/>
      <c r="H15" s="8"/>
      <c r="I15" s="8"/>
      <c r="J15" s="289"/>
      <c r="K15" s="8"/>
      <c r="L15" s="8"/>
      <c r="M15" s="8"/>
      <c r="N15" s="8"/>
      <c r="O15" s="8"/>
      <c r="P15" s="8"/>
      <c r="Q15" s="8"/>
      <c r="R15" s="8"/>
      <c r="S15" s="8"/>
      <c r="T15" s="9"/>
      <c r="U15" s="9"/>
      <c r="V15" s="9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>
      <c r="A16" s="3">
        <v>1</v>
      </c>
      <c r="B16" s="191" t="s">
        <v>165</v>
      </c>
      <c r="C16" s="19"/>
      <c r="D16" s="19"/>
      <c r="E16" s="19"/>
      <c r="F16" s="289"/>
      <c r="G16" s="8"/>
      <c r="H16" s="8"/>
      <c r="I16" s="8"/>
      <c r="J16" s="289"/>
      <c r="K16" s="8"/>
      <c r="L16" s="8"/>
      <c r="M16" s="8"/>
      <c r="N16" s="8"/>
      <c r="O16" s="8"/>
      <c r="P16" s="8"/>
      <c r="Q16" s="8"/>
      <c r="R16" s="8"/>
      <c r="S16" s="8"/>
      <c r="T16" s="9"/>
      <c r="U16" s="9"/>
      <c r="V16" s="9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37">
      <c r="A17" s="3">
        <v>2</v>
      </c>
      <c r="B17" s="192" t="s">
        <v>118</v>
      </c>
      <c r="C17" s="9"/>
      <c r="D17" s="9"/>
      <c r="E17" s="9"/>
      <c r="F17" s="290"/>
      <c r="G17" s="9"/>
      <c r="H17" s="9"/>
      <c r="I17" s="9"/>
      <c r="J17" s="290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Y17" s="1037"/>
      <c r="Z17" s="1037"/>
      <c r="AA17" s="1037"/>
      <c r="AB17" s="1037"/>
    </row>
    <row r="18" spans="1:37" ht="25.5">
      <c r="A18" s="3">
        <v>3</v>
      </c>
      <c r="B18" s="191" t="s">
        <v>119</v>
      </c>
      <c r="C18" s="9"/>
      <c r="D18" s="9"/>
      <c r="E18" s="9"/>
      <c r="F18" s="290"/>
      <c r="G18" s="9"/>
      <c r="H18" s="9"/>
      <c r="I18" s="9"/>
      <c r="J18" s="290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37">
      <c r="A19" s="3">
        <v>4</v>
      </c>
      <c r="B19" s="192" t="s">
        <v>120</v>
      </c>
      <c r="C19" s="9"/>
      <c r="D19" s="9"/>
      <c r="E19" s="9"/>
      <c r="F19" s="290"/>
      <c r="G19" s="9"/>
      <c r="H19" s="9"/>
      <c r="I19" s="9"/>
      <c r="J19" s="290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37" ht="25.5">
      <c r="A20" s="3">
        <v>5</v>
      </c>
      <c r="B20" s="191" t="s">
        <v>121</v>
      </c>
      <c r="C20" s="9"/>
      <c r="D20" s="9"/>
      <c r="E20" s="9"/>
      <c r="F20" s="290"/>
      <c r="G20" s="9"/>
      <c r="H20" s="9"/>
      <c r="I20" s="9"/>
      <c r="J20" s="290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37" s="16" customFormat="1">
      <c r="A21" s="288"/>
      <c r="B21" s="295" t="s">
        <v>81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1:37" ht="25.5">
      <c r="A22" s="3"/>
      <c r="B22" s="193" t="s">
        <v>225</v>
      </c>
      <c r="C22" s="9"/>
      <c r="D22" s="9"/>
      <c r="E22" s="9"/>
      <c r="F22" s="290"/>
      <c r="G22" s="9"/>
      <c r="H22" s="9"/>
      <c r="I22" s="9"/>
      <c r="J22" s="290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37">
      <c r="A23" s="3">
        <v>6</v>
      </c>
      <c r="B23" s="191" t="s">
        <v>166</v>
      </c>
      <c r="C23" s="9"/>
      <c r="D23" s="9"/>
      <c r="E23" s="9"/>
      <c r="F23" s="290"/>
      <c r="G23" s="9"/>
      <c r="H23" s="9"/>
      <c r="I23" s="9"/>
      <c r="J23" s="290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37">
      <c r="A24" s="3">
        <v>7</v>
      </c>
      <c r="B24" s="192" t="s">
        <v>123</v>
      </c>
      <c r="C24" s="9"/>
      <c r="D24" s="9"/>
      <c r="E24" s="9"/>
      <c r="F24" s="290"/>
      <c r="G24" s="9"/>
      <c r="H24" s="9"/>
      <c r="I24" s="9"/>
      <c r="J24" s="290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37">
      <c r="A25" s="9"/>
      <c r="B25" s="192" t="s">
        <v>81</v>
      </c>
      <c r="C25" s="9"/>
      <c r="D25" s="9"/>
      <c r="E25" s="9"/>
      <c r="F25" s="290"/>
      <c r="G25" s="9"/>
      <c r="H25" s="9"/>
      <c r="I25" s="9"/>
      <c r="J25" s="290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37">
      <c r="A26" s="9"/>
      <c r="B26" s="192" t="s">
        <v>39</v>
      </c>
      <c r="C26" s="9"/>
      <c r="D26" s="9"/>
      <c r="E26" s="9"/>
      <c r="F26" s="290"/>
      <c r="G26" s="9"/>
      <c r="H26" s="9"/>
      <c r="I26" s="9"/>
      <c r="J26" s="290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8" spans="1:37" ht="25.5" customHeight="1">
      <c r="A28" s="15" t="s">
        <v>12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038" t="s">
        <v>13</v>
      </c>
      <c r="T28" s="1038"/>
      <c r="U28" s="86"/>
      <c r="V28" s="15"/>
      <c r="W28" s="16"/>
      <c r="X28" s="16"/>
      <c r="Y28" s="16"/>
      <c r="Z28" s="16"/>
      <c r="AA28" s="16"/>
      <c r="AE28" s="16"/>
      <c r="AF28" s="16"/>
    </row>
    <row r="29" spans="1:37">
      <c r="A29" s="1038" t="s">
        <v>14</v>
      </c>
      <c r="B29" s="1038"/>
      <c r="C29" s="1038"/>
      <c r="D29" s="1038"/>
      <c r="E29" s="1038"/>
      <c r="F29" s="1038"/>
      <c r="G29" s="1038"/>
      <c r="H29" s="1038"/>
      <c r="I29" s="1038"/>
      <c r="J29" s="1038"/>
      <c r="K29" s="1038"/>
      <c r="L29" s="1038"/>
      <c r="M29" s="1038"/>
      <c r="N29" s="1038"/>
      <c r="O29" s="1038"/>
      <c r="P29" s="1038"/>
      <c r="Q29" s="1038"/>
      <c r="R29" s="1038"/>
      <c r="S29" s="1038"/>
      <c r="T29" s="1038"/>
      <c r="U29" s="1038"/>
      <c r="V29" s="1038"/>
      <c r="W29" s="1038"/>
      <c r="X29" s="1038"/>
      <c r="Y29" s="1038"/>
      <c r="Z29" s="1038"/>
      <c r="AA29" s="1038"/>
      <c r="AB29" s="1038"/>
      <c r="AC29" s="1038"/>
      <c r="AD29" s="1038"/>
      <c r="AE29" s="16"/>
      <c r="AF29" s="16"/>
    </row>
    <row r="30" spans="1:37">
      <c r="A30" s="1039" t="s">
        <v>20</v>
      </c>
      <c r="B30" s="1039"/>
      <c r="C30" s="1039"/>
      <c r="D30" s="1039"/>
      <c r="E30" s="1039"/>
      <c r="F30" s="1039"/>
      <c r="G30" s="1039"/>
      <c r="H30" s="1039"/>
      <c r="I30" s="1039"/>
      <c r="J30" s="1039"/>
      <c r="K30" s="1039"/>
      <c r="L30" s="1039"/>
      <c r="M30" s="1039"/>
      <c r="N30" s="1039"/>
      <c r="O30" s="1039"/>
      <c r="P30" s="1039"/>
      <c r="Q30" s="1039"/>
      <c r="R30" s="1039"/>
      <c r="S30" s="1039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</row>
    <row r="31" spans="1:37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" t="s">
        <v>76</v>
      </c>
      <c r="T31" s="1"/>
      <c r="U31" s="1"/>
      <c r="V31" s="1"/>
      <c r="W31" s="15"/>
      <c r="X31" s="15"/>
      <c r="Y31" s="15"/>
      <c r="Z31" s="15"/>
      <c r="AE31" s="15"/>
      <c r="AF31" s="15"/>
    </row>
  </sheetData>
  <mergeCells count="19">
    <mergeCell ref="Y17:AB17"/>
    <mergeCell ref="A29:AD29"/>
    <mergeCell ref="A30:S30"/>
    <mergeCell ref="AB10:AD10"/>
    <mergeCell ref="A11:A12"/>
    <mergeCell ref="B11:B12"/>
    <mergeCell ref="S28:T28"/>
    <mergeCell ref="C11:F12"/>
    <mergeCell ref="G12:J12"/>
    <mergeCell ref="K12:N12"/>
    <mergeCell ref="O12:R12"/>
    <mergeCell ref="G11:R11"/>
    <mergeCell ref="U10:V10"/>
    <mergeCell ref="S11:V12"/>
    <mergeCell ref="G2:O2"/>
    <mergeCell ref="A3:U3"/>
    <mergeCell ref="A4:U4"/>
    <mergeCell ref="A6:U6"/>
    <mergeCell ref="A8:C8"/>
  </mergeCells>
  <printOptions horizontalCentered="1"/>
  <pageMargins left="0.70866141732283472" right="0.70866141732283472" top="0.23622047244094491" bottom="0" header="0.31496062992125984" footer="0.31496062992125984"/>
  <pageSetup paperSize="9" scale="76" orientation="landscape" r:id="rId1"/>
  <colBreaks count="1" manualBreakCount="1">
    <brk id="2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view="pageBreakPreview" zoomScaleSheetLayoutView="100" workbookViewId="0">
      <selection activeCell="G66" sqref="G66"/>
    </sheetView>
  </sheetViews>
  <sheetFormatPr defaultRowHeight="12.75"/>
  <cols>
    <col min="1" max="1" width="8" customWidth="1"/>
    <col min="2" max="2" width="14.85546875" customWidth="1"/>
    <col min="3" max="3" width="9.7109375" customWidth="1"/>
    <col min="5" max="5" width="9.5703125" customWidth="1"/>
    <col min="6" max="6" width="9.7109375" customWidth="1"/>
    <col min="7" max="7" width="10" customWidth="1"/>
    <col min="8" max="8" width="9.85546875" customWidth="1"/>
    <col min="10" max="10" width="10.7109375" customWidth="1"/>
    <col min="11" max="11" width="8.85546875" customWidth="1"/>
    <col min="12" max="12" width="9.85546875" customWidth="1"/>
    <col min="13" max="13" width="8.85546875" customWidth="1"/>
    <col min="14" max="14" width="11" customWidth="1"/>
  </cols>
  <sheetData>
    <row r="1" spans="1:19" ht="12.75" customHeight="1">
      <c r="D1" s="1033"/>
      <c r="E1" s="1033"/>
      <c r="F1" s="1033"/>
      <c r="G1" s="1033"/>
      <c r="H1" s="1033"/>
      <c r="I1" s="1033"/>
      <c r="L1" s="1155" t="s">
        <v>79</v>
      </c>
      <c r="M1" s="1155"/>
    </row>
    <row r="2" spans="1:19" ht="15.75">
      <c r="A2" s="1035" t="s">
        <v>0</v>
      </c>
      <c r="B2" s="1035"/>
      <c r="C2" s="1035"/>
      <c r="D2" s="1035"/>
      <c r="E2" s="1035"/>
      <c r="F2" s="1035"/>
      <c r="G2" s="1035"/>
      <c r="H2" s="1035"/>
      <c r="I2" s="1035"/>
      <c r="J2" s="1035"/>
      <c r="K2" s="1035"/>
      <c r="L2" s="1035"/>
      <c r="M2" s="1035"/>
    </row>
    <row r="3" spans="1:19" ht="20.25">
      <c r="A3" s="1092" t="s">
        <v>546</v>
      </c>
      <c r="B3" s="1092"/>
      <c r="C3" s="1092"/>
      <c r="D3" s="1092"/>
      <c r="E3" s="1092"/>
      <c r="F3" s="1092"/>
      <c r="G3" s="1092"/>
      <c r="H3" s="1092"/>
      <c r="I3" s="1092"/>
      <c r="J3" s="1092"/>
      <c r="K3" s="1092"/>
      <c r="L3" s="1092"/>
      <c r="M3" s="1092"/>
    </row>
    <row r="4" spans="1:19" ht="11.25" customHeight="1"/>
    <row r="5" spans="1:19" ht="15.75">
      <c r="A5" s="1035" t="s">
        <v>553</v>
      </c>
      <c r="B5" s="1035"/>
      <c r="C5" s="1035"/>
      <c r="D5" s="1035"/>
      <c r="E5" s="1035"/>
      <c r="F5" s="1035"/>
      <c r="G5" s="1035"/>
      <c r="H5" s="1035"/>
      <c r="I5" s="1035"/>
      <c r="J5" s="1035"/>
      <c r="K5" s="1035"/>
      <c r="L5" s="1035"/>
      <c r="M5" s="1035"/>
    </row>
    <row r="7" spans="1:19">
      <c r="A7" s="37" t="s">
        <v>745</v>
      </c>
      <c r="B7" s="37"/>
      <c r="K7" s="121"/>
      <c r="L7" s="1152" t="s">
        <v>746</v>
      </c>
      <c r="M7" s="1152"/>
      <c r="N7" s="1152"/>
    </row>
    <row r="8" spans="1:19">
      <c r="A8" s="33"/>
      <c r="B8" s="33"/>
      <c r="K8" s="108"/>
      <c r="L8" s="135"/>
      <c r="M8" s="142"/>
      <c r="N8" s="135"/>
    </row>
    <row r="9" spans="1:19" ht="15.75" customHeight="1">
      <c r="A9" s="1153" t="s">
        <v>2</v>
      </c>
      <c r="B9" s="1153" t="s">
        <v>3</v>
      </c>
      <c r="C9" s="1052" t="s">
        <v>4</v>
      </c>
      <c r="D9" s="1052"/>
      <c r="E9" s="1052"/>
      <c r="F9" s="1049"/>
      <c r="G9" s="1151"/>
      <c r="H9" s="1050" t="s">
        <v>92</v>
      </c>
      <c r="I9" s="1050"/>
      <c r="J9" s="1050"/>
      <c r="K9" s="1050"/>
      <c r="L9" s="1050"/>
      <c r="M9" s="1153" t="s">
        <v>124</v>
      </c>
      <c r="N9" s="1089" t="s">
        <v>125</v>
      </c>
    </row>
    <row r="10" spans="1:19" ht="38.25">
      <c r="A10" s="1154"/>
      <c r="B10" s="1154"/>
      <c r="C10" s="5" t="s">
        <v>5</v>
      </c>
      <c r="D10" s="5" t="s">
        <v>6</v>
      </c>
      <c r="E10" s="5" t="s">
        <v>351</v>
      </c>
      <c r="F10" s="7" t="s">
        <v>90</v>
      </c>
      <c r="G10" s="6" t="s">
        <v>352</v>
      </c>
      <c r="H10" s="5" t="s">
        <v>5</v>
      </c>
      <c r="I10" s="5" t="s">
        <v>6</v>
      </c>
      <c r="J10" s="5" t="s">
        <v>351</v>
      </c>
      <c r="K10" s="7" t="s">
        <v>90</v>
      </c>
      <c r="L10" s="7" t="s">
        <v>353</v>
      </c>
      <c r="M10" s="1154"/>
      <c r="N10" s="1089"/>
      <c r="R10" s="13"/>
      <c r="S10" s="13"/>
    </row>
    <row r="11" spans="1:19" s="15" customForma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</row>
    <row r="12" spans="1:19">
      <c r="A12" s="8">
        <v>1</v>
      </c>
      <c r="B12" s="360" t="s">
        <v>670</v>
      </c>
      <c r="C12" s="9">
        <v>646</v>
      </c>
      <c r="D12" s="9">
        <v>1</v>
      </c>
      <c r="E12" s="9">
        <v>6</v>
      </c>
      <c r="F12" s="73">
        <v>5</v>
      </c>
      <c r="G12" s="10">
        <v>658</v>
      </c>
      <c r="H12" s="9">
        <v>646</v>
      </c>
      <c r="I12" s="9">
        <v>1</v>
      </c>
      <c r="J12" s="9">
        <v>0</v>
      </c>
      <c r="K12" s="9">
        <v>5</v>
      </c>
      <c r="L12" s="9">
        <v>652</v>
      </c>
      <c r="M12" s="9">
        <v>6</v>
      </c>
      <c r="N12" s="9">
        <v>0</v>
      </c>
    </row>
    <row r="13" spans="1:19">
      <c r="A13" s="8">
        <v>2</v>
      </c>
      <c r="B13" s="360" t="s">
        <v>671</v>
      </c>
      <c r="C13" s="9">
        <v>1932</v>
      </c>
      <c r="D13" s="9">
        <v>4</v>
      </c>
      <c r="E13" s="9">
        <v>0</v>
      </c>
      <c r="F13" s="73">
        <v>5</v>
      </c>
      <c r="G13" s="10">
        <v>1941</v>
      </c>
      <c r="H13" s="9">
        <v>1932</v>
      </c>
      <c r="I13" s="9">
        <v>4</v>
      </c>
      <c r="J13" s="9">
        <v>0</v>
      </c>
      <c r="K13" s="9">
        <v>5</v>
      </c>
      <c r="L13" s="9">
        <v>1941</v>
      </c>
      <c r="M13" s="9">
        <v>0</v>
      </c>
      <c r="N13" s="9">
        <v>0</v>
      </c>
    </row>
    <row r="14" spans="1:19">
      <c r="A14" s="8">
        <v>3</v>
      </c>
      <c r="B14" s="360" t="s">
        <v>672</v>
      </c>
      <c r="C14" s="9">
        <v>1160</v>
      </c>
      <c r="D14" s="9">
        <v>3</v>
      </c>
      <c r="E14" s="9">
        <v>0</v>
      </c>
      <c r="F14" s="73">
        <v>1</v>
      </c>
      <c r="G14" s="10">
        <v>1164</v>
      </c>
      <c r="H14" s="9">
        <v>1160</v>
      </c>
      <c r="I14" s="9">
        <v>3</v>
      </c>
      <c r="J14" s="9">
        <v>0</v>
      </c>
      <c r="K14" s="9">
        <v>1</v>
      </c>
      <c r="L14" s="9">
        <v>1164</v>
      </c>
      <c r="M14" s="9">
        <v>0</v>
      </c>
      <c r="N14" s="9">
        <v>0</v>
      </c>
    </row>
    <row r="15" spans="1:19">
      <c r="A15" s="8">
        <v>4</v>
      </c>
      <c r="B15" s="360" t="s">
        <v>673</v>
      </c>
      <c r="C15" s="9">
        <v>1106</v>
      </c>
      <c r="D15" s="9">
        <v>6</v>
      </c>
      <c r="E15" s="9">
        <v>0</v>
      </c>
      <c r="F15" s="73">
        <v>18</v>
      </c>
      <c r="G15" s="10">
        <v>1130</v>
      </c>
      <c r="H15" s="9">
        <v>1094</v>
      </c>
      <c r="I15" s="9">
        <v>5</v>
      </c>
      <c r="J15" s="9">
        <v>0</v>
      </c>
      <c r="K15" s="9">
        <v>15</v>
      </c>
      <c r="L15" s="9">
        <v>1114</v>
      </c>
      <c r="M15" s="9">
        <v>16</v>
      </c>
      <c r="N15" s="9">
        <v>0</v>
      </c>
    </row>
    <row r="16" spans="1:19">
      <c r="A16" s="8">
        <v>5</v>
      </c>
      <c r="B16" s="360" t="s">
        <v>674</v>
      </c>
      <c r="C16" s="9">
        <v>2319</v>
      </c>
      <c r="D16" s="9">
        <v>3</v>
      </c>
      <c r="E16" s="9">
        <v>0</v>
      </c>
      <c r="F16" s="73">
        <v>11</v>
      </c>
      <c r="G16" s="10">
        <v>2333</v>
      </c>
      <c r="H16" s="9">
        <v>2319</v>
      </c>
      <c r="I16" s="9">
        <v>3</v>
      </c>
      <c r="J16" s="9">
        <v>0</v>
      </c>
      <c r="K16" s="9">
        <v>11</v>
      </c>
      <c r="L16" s="9">
        <v>2333</v>
      </c>
      <c r="M16" s="9">
        <v>0</v>
      </c>
      <c r="N16" s="9">
        <v>0</v>
      </c>
    </row>
    <row r="17" spans="1:14">
      <c r="A17" s="8">
        <v>6</v>
      </c>
      <c r="B17" s="360" t="s">
        <v>675</v>
      </c>
      <c r="C17" s="9">
        <v>1972</v>
      </c>
      <c r="D17" s="9">
        <v>1</v>
      </c>
      <c r="E17" s="9">
        <v>0</v>
      </c>
      <c r="F17" s="73">
        <v>2</v>
      </c>
      <c r="G17" s="10">
        <v>1975</v>
      </c>
      <c r="H17" s="9">
        <v>1972</v>
      </c>
      <c r="I17" s="9">
        <v>1</v>
      </c>
      <c r="J17" s="9">
        <v>0</v>
      </c>
      <c r="K17" s="9">
        <v>2</v>
      </c>
      <c r="L17" s="9">
        <v>1975</v>
      </c>
      <c r="M17" s="9">
        <v>0</v>
      </c>
      <c r="N17" s="9">
        <v>0</v>
      </c>
    </row>
    <row r="18" spans="1:14">
      <c r="A18" s="8">
        <v>7</v>
      </c>
      <c r="B18" s="360" t="s">
        <v>676</v>
      </c>
      <c r="C18" s="9">
        <v>1981</v>
      </c>
      <c r="D18" s="9">
        <v>10</v>
      </c>
      <c r="E18" s="9">
        <v>0</v>
      </c>
      <c r="F18" s="73">
        <v>4</v>
      </c>
      <c r="G18" s="10">
        <v>1995</v>
      </c>
      <c r="H18" s="9">
        <v>1981</v>
      </c>
      <c r="I18" s="9">
        <v>10</v>
      </c>
      <c r="J18" s="9">
        <v>0</v>
      </c>
      <c r="K18" s="9">
        <v>4</v>
      </c>
      <c r="L18" s="9">
        <v>1995</v>
      </c>
      <c r="M18" s="9">
        <v>0</v>
      </c>
      <c r="N18" s="9">
        <v>0</v>
      </c>
    </row>
    <row r="19" spans="1:14">
      <c r="A19" s="8">
        <v>8</v>
      </c>
      <c r="B19" s="360" t="s">
        <v>677</v>
      </c>
      <c r="C19" s="9">
        <v>1738</v>
      </c>
      <c r="D19" s="9">
        <v>13</v>
      </c>
      <c r="E19" s="9">
        <v>0</v>
      </c>
      <c r="F19" s="73">
        <v>78</v>
      </c>
      <c r="G19" s="10">
        <v>1829</v>
      </c>
      <c r="H19" s="9">
        <v>1738</v>
      </c>
      <c r="I19" s="9">
        <v>13</v>
      </c>
      <c r="J19" s="9">
        <v>0</v>
      </c>
      <c r="K19" s="9">
        <v>78</v>
      </c>
      <c r="L19" s="9">
        <v>1829</v>
      </c>
      <c r="M19" s="9">
        <v>0</v>
      </c>
      <c r="N19" s="9">
        <v>0</v>
      </c>
    </row>
    <row r="20" spans="1:14">
      <c r="A20" s="8">
        <v>9</v>
      </c>
      <c r="B20" s="360" t="s">
        <v>678</v>
      </c>
      <c r="C20" s="9">
        <v>793</v>
      </c>
      <c r="D20" s="9">
        <v>12</v>
      </c>
      <c r="E20" s="9">
        <v>0</v>
      </c>
      <c r="F20" s="73">
        <v>318</v>
      </c>
      <c r="G20" s="10">
        <v>1123</v>
      </c>
      <c r="H20" s="9">
        <v>793</v>
      </c>
      <c r="I20" s="9">
        <v>12</v>
      </c>
      <c r="J20" s="9">
        <v>0</v>
      </c>
      <c r="K20" s="9">
        <v>318</v>
      </c>
      <c r="L20" s="9">
        <v>1123</v>
      </c>
      <c r="M20" s="9">
        <v>0</v>
      </c>
      <c r="N20" s="9">
        <v>0</v>
      </c>
    </row>
    <row r="21" spans="1:14">
      <c r="A21" s="8">
        <v>10</v>
      </c>
      <c r="B21" s="360" t="s">
        <v>679</v>
      </c>
      <c r="C21" s="9">
        <v>508</v>
      </c>
      <c r="D21" s="9">
        <v>2</v>
      </c>
      <c r="E21" s="9">
        <v>0</v>
      </c>
      <c r="F21" s="73">
        <v>10</v>
      </c>
      <c r="G21" s="10">
        <v>520</v>
      </c>
      <c r="H21" s="9">
        <v>508</v>
      </c>
      <c r="I21" s="9">
        <v>2</v>
      </c>
      <c r="J21" s="9">
        <v>0</v>
      </c>
      <c r="K21" s="9">
        <v>10</v>
      </c>
      <c r="L21" s="9">
        <v>520</v>
      </c>
      <c r="M21" s="9">
        <v>0</v>
      </c>
      <c r="N21" s="9">
        <v>0</v>
      </c>
    </row>
    <row r="22" spans="1:14">
      <c r="A22" s="8">
        <v>11</v>
      </c>
      <c r="B22" s="360" t="s">
        <v>680</v>
      </c>
      <c r="C22" s="9">
        <v>1892</v>
      </c>
      <c r="D22" s="9">
        <v>1</v>
      </c>
      <c r="E22" s="9">
        <v>0</v>
      </c>
      <c r="F22" s="73">
        <v>20</v>
      </c>
      <c r="G22" s="10">
        <v>1913</v>
      </c>
      <c r="H22" s="9">
        <v>1892</v>
      </c>
      <c r="I22" s="9">
        <v>1</v>
      </c>
      <c r="J22" s="9">
        <v>0</v>
      </c>
      <c r="K22" s="9">
        <v>20</v>
      </c>
      <c r="L22" s="9">
        <v>1913</v>
      </c>
      <c r="M22" s="9">
        <v>0</v>
      </c>
      <c r="N22" s="9">
        <v>0</v>
      </c>
    </row>
    <row r="23" spans="1:14">
      <c r="A23" s="8">
        <v>12</v>
      </c>
      <c r="B23" s="360" t="s">
        <v>681</v>
      </c>
      <c r="C23" s="9">
        <v>2603</v>
      </c>
      <c r="D23" s="9">
        <v>33</v>
      </c>
      <c r="E23" s="9">
        <v>0</v>
      </c>
      <c r="F23" s="73">
        <v>12</v>
      </c>
      <c r="G23" s="10">
        <v>2648</v>
      </c>
      <c r="H23" s="9">
        <v>2603</v>
      </c>
      <c r="I23" s="9">
        <v>33</v>
      </c>
      <c r="J23" s="9">
        <v>0</v>
      </c>
      <c r="K23" s="9">
        <v>12</v>
      </c>
      <c r="L23" s="9">
        <v>2648</v>
      </c>
      <c r="M23" s="9">
        <v>0</v>
      </c>
      <c r="N23" s="9">
        <v>0</v>
      </c>
    </row>
    <row r="24" spans="1:14">
      <c r="A24" s="8">
        <v>13</v>
      </c>
      <c r="B24" s="360" t="s">
        <v>682</v>
      </c>
      <c r="C24" s="9">
        <v>1472</v>
      </c>
      <c r="D24" s="9">
        <v>4</v>
      </c>
      <c r="E24" s="9">
        <v>0</v>
      </c>
      <c r="F24" s="73">
        <v>10</v>
      </c>
      <c r="G24" s="10">
        <v>1486</v>
      </c>
      <c r="H24" s="9">
        <v>1472</v>
      </c>
      <c r="I24" s="9">
        <v>4</v>
      </c>
      <c r="J24" s="9">
        <v>0</v>
      </c>
      <c r="K24" s="9">
        <v>10</v>
      </c>
      <c r="L24" s="9">
        <v>1486</v>
      </c>
      <c r="M24" s="9">
        <v>0</v>
      </c>
      <c r="N24" s="9">
        <v>0</v>
      </c>
    </row>
    <row r="25" spans="1:14">
      <c r="A25" s="8">
        <v>14</v>
      </c>
      <c r="B25" s="360" t="s">
        <v>683</v>
      </c>
      <c r="C25" s="9">
        <v>779</v>
      </c>
      <c r="D25" s="9">
        <v>3</v>
      </c>
      <c r="E25" s="9">
        <v>0</v>
      </c>
      <c r="F25" s="73">
        <v>20</v>
      </c>
      <c r="G25" s="10">
        <v>802</v>
      </c>
      <c r="H25" s="9">
        <v>780</v>
      </c>
      <c r="I25" s="9">
        <v>3</v>
      </c>
      <c r="J25" s="9">
        <v>0</v>
      </c>
      <c r="K25" s="9">
        <v>19</v>
      </c>
      <c r="L25" s="9">
        <v>802</v>
      </c>
      <c r="M25" s="9">
        <v>0</v>
      </c>
      <c r="N25" s="9">
        <v>0</v>
      </c>
    </row>
    <row r="26" spans="1:14">
      <c r="A26" s="8">
        <v>15</v>
      </c>
      <c r="B26" s="360" t="s">
        <v>684</v>
      </c>
      <c r="C26" s="9">
        <v>1439</v>
      </c>
      <c r="D26" s="9">
        <v>3</v>
      </c>
      <c r="E26" s="9">
        <v>0</v>
      </c>
      <c r="F26" s="73">
        <v>19</v>
      </c>
      <c r="G26" s="10">
        <v>1461</v>
      </c>
      <c r="H26" s="9">
        <v>1439</v>
      </c>
      <c r="I26" s="9">
        <v>3</v>
      </c>
      <c r="J26" s="9">
        <v>0</v>
      </c>
      <c r="K26" s="9">
        <v>19</v>
      </c>
      <c r="L26" s="9">
        <v>1461</v>
      </c>
      <c r="M26" s="9">
        <v>0</v>
      </c>
      <c r="N26" s="9">
        <v>0</v>
      </c>
    </row>
    <row r="27" spans="1:14">
      <c r="A27" s="8">
        <v>16</v>
      </c>
      <c r="B27" s="360" t="s">
        <v>685</v>
      </c>
      <c r="C27" s="9">
        <v>3080</v>
      </c>
      <c r="D27" s="9">
        <v>9</v>
      </c>
      <c r="E27" s="9">
        <v>0</v>
      </c>
      <c r="F27" s="73">
        <v>1</v>
      </c>
      <c r="G27" s="10">
        <v>3090</v>
      </c>
      <c r="H27" s="9">
        <v>3080</v>
      </c>
      <c r="I27" s="9">
        <v>9</v>
      </c>
      <c r="J27" s="9">
        <v>0</v>
      </c>
      <c r="K27" s="9">
        <v>1</v>
      </c>
      <c r="L27" s="9">
        <v>3090</v>
      </c>
      <c r="M27" s="9">
        <v>0</v>
      </c>
      <c r="N27" s="9">
        <v>0</v>
      </c>
    </row>
    <row r="28" spans="1:14">
      <c r="A28" s="8">
        <v>17</v>
      </c>
      <c r="B28" s="360" t="s">
        <v>686</v>
      </c>
      <c r="C28" s="9">
        <v>1364</v>
      </c>
      <c r="D28" s="9">
        <v>23</v>
      </c>
      <c r="E28" s="9">
        <v>0</v>
      </c>
      <c r="F28" s="73">
        <v>2</v>
      </c>
      <c r="G28" s="10">
        <v>1389</v>
      </c>
      <c r="H28" s="9">
        <v>1364</v>
      </c>
      <c r="I28" s="9">
        <v>23</v>
      </c>
      <c r="J28" s="9">
        <v>0</v>
      </c>
      <c r="K28" s="9">
        <v>2</v>
      </c>
      <c r="L28" s="9">
        <v>1389</v>
      </c>
      <c r="M28" s="9">
        <v>0</v>
      </c>
      <c r="N28" s="9">
        <v>0</v>
      </c>
    </row>
    <row r="29" spans="1:14">
      <c r="A29" s="8">
        <v>18</v>
      </c>
      <c r="B29" s="360" t="s">
        <v>687</v>
      </c>
      <c r="C29" s="9">
        <v>1659</v>
      </c>
      <c r="D29" s="9">
        <v>2</v>
      </c>
      <c r="E29" s="9">
        <v>0</v>
      </c>
      <c r="F29" s="73">
        <v>22</v>
      </c>
      <c r="G29" s="10">
        <v>1683</v>
      </c>
      <c r="H29" s="9">
        <v>1649</v>
      </c>
      <c r="I29" s="9">
        <v>2</v>
      </c>
      <c r="J29" s="9">
        <v>0</v>
      </c>
      <c r="K29" s="9">
        <v>22</v>
      </c>
      <c r="L29" s="9">
        <v>1673</v>
      </c>
      <c r="M29" s="9">
        <v>10</v>
      </c>
      <c r="N29" s="9">
        <v>0</v>
      </c>
    </row>
    <row r="30" spans="1:14">
      <c r="A30" s="8">
        <v>19</v>
      </c>
      <c r="B30" s="360" t="s">
        <v>688</v>
      </c>
      <c r="C30" s="9">
        <v>1266</v>
      </c>
      <c r="D30" s="9">
        <v>20</v>
      </c>
      <c r="E30" s="9">
        <v>0</v>
      </c>
      <c r="F30" s="73">
        <v>22</v>
      </c>
      <c r="G30" s="10">
        <v>1308</v>
      </c>
      <c r="H30" s="9">
        <v>1266</v>
      </c>
      <c r="I30" s="9">
        <v>20</v>
      </c>
      <c r="J30" s="9">
        <v>0</v>
      </c>
      <c r="K30" s="9">
        <v>22</v>
      </c>
      <c r="L30" s="9">
        <v>1308</v>
      </c>
      <c r="M30" s="9">
        <v>0</v>
      </c>
      <c r="N30" s="9"/>
    </row>
    <row r="31" spans="1:14">
      <c r="A31" s="8">
        <v>20</v>
      </c>
      <c r="B31" s="360" t="s">
        <v>689</v>
      </c>
      <c r="C31" s="9">
        <v>537</v>
      </c>
      <c r="D31" s="9">
        <v>1</v>
      </c>
      <c r="E31" s="9">
        <v>0</v>
      </c>
      <c r="F31" s="73">
        <v>1</v>
      </c>
      <c r="G31" s="10">
        <v>539</v>
      </c>
      <c r="H31" s="9">
        <v>537</v>
      </c>
      <c r="I31" s="9">
        <v>1</v>
      </c>
      <c r="J31" s="9">
        <v>0</v>
      </c>
      <c r="K31" s="9">
        <v>1</v>
      </c>
      <c r="L31" s="9">
        <v>539</v>
      </c>
      <c r="M31" s="9">
        <v>0</v>
      </c>
      <c r="N31" s="9">
        <v>0</v>
      </c>
    </row>
    <row r="32" spans="1:14">
      <c r="A32" s="8">
        <v>21</v>
      </c>
      <c r="B32" s="360" t="s">
        <v>690</v>
      </c>
      <c r="C32" s="9">
        <v>1136</v>
      </c>
      <c r="D32" s="9">
        <v>1</v>
      </c>
      <c r="E32" s="9">
        <v>0</v>
      </c>
      <c r="F32" s="73">
        <v>4</v>
      </c>
      <c r="G32" s="10">
        <v>1141</v>
      </c>
      <c r="H32" s="9">
        <v>1136</v>
      </c>
      <c r="I32" s="9">
        <v>1</v>
      </c>
      <c r="J32" s="9">
        <v>0</v>
      </c>
      <c r="K32" s="9">
        <v>4</v>
      </c>
      <c r="L32" s="9">
        <v>1141</v>
      </c>
      <c r="M32" s="9">
        <v>0</v>
      </c>
      <c r="N32" s="9">
        <v>0</v>
      </c>
    </row>
    <row r="33" spans="1:15">
      <c r="A33" s="8">
        <v>22</v>
      </c>
      <c r="B33" s="360" t="s">
        <v>691</v>
      </c>
      <c r="C33" s="9">
        <v>1059</v>
      </c>
      <c r="D33" s="9">
        <v>0</v>
      </c>
      <c r="E33" s="9">
        <v>0</v>
      </c>
      <c r="F33" s="73">
        <v>0</v>
      </c>
      <c r="G33" s="10">
        <v>1059</v>
      </c>
      <c r="H33" s="9">
        <v>1059</v>
      </c>
      <c r="I33" s="9">
        <v>0</v>
      </c>
      <c r="J33" s="9">
        <v>0</v>
      </c>
      <c r="K33" s="9">
        <v>0</v>
      </c>
      <c r="L33" s="9">
        <v>1059</v>
      </c>
      <c r="M33" s="9">
        <v>0</v>
      </c>
      <c r="N33" s="9">
        <v>0</v>
      </c>
    </row>
    <row r="34" spans="1:15">
      <c r="A34" s="8">
        <v>23</v>
      </c>
      <c r="B34" s="360" t="s">
        <v>692</v>
      </c>
      <c r="C34" s="9">
        <v>1594</v>
      </c>
      <c r="D34" s="9">
        <v>33</v>
      </c>
      <c r="E34" s="9">
        <v>0</v>
      </c>
      <c r="F34" s="73">
        <v>62</v>
      </c>
      <c r="G34" s="10">
        <v>1689</v>
      </c>
      <c r="H34" s="9">
        <v>1594</v>
      </c>
      <c r="I34" s="9">
        <v>33</v>
      </c>
      <c r="J34" s="9">
        <v>0</v>
      </c>
      <c r="K34" s="9">
        <v>62</v>
      </c>
      <c r="L34" s="9">
        <v>1689</v>
      </c>
      <c r="M34" s="9">
        <v>0</v>
      </c>
      <c r="N34" s="9">
        <v>0</v>
      </c>
      <c r="O34">
        <f>1689+30</f>
        <v>1719</v>
      </c>
    </row>
    <row r="35" spans="1:15">
      <c r="A35" s="8">
        <v>24</v>
      </c>
      <c r="B35" s="360" t="s">
        <v>715</v>
      </c>
      <c r="C35" s="9">
        <v>2007</v>
      </c>
      <c r="D35" s="9">
        <v>15</v>
      </c>
      <c r="E35" s="9">
        <v>0</v>
      </c>
      <c r="F35" s="73">
        <v>2</v>
      </c>
      <c r="G35" s="10">
        <v>2024</v>
      </c>
      <c r="H35" s="9">
        <v>2007</v>
      </c>
      <c r="I35" s="9">
        <v>15</v>
      </c>
      <c r="J35" s="9">
        <v>0</v>
      </c>
      <c r="K35" s="9">
        <v>2</v>
      </c>
      <c r="L35" s="9">
        <v>2024</v>
      </c>
      <c r="M35" s="9">
        <v>0</v>
      </c>
      <c r="N35" s="9">
        <v>0</v>
      </c>
    </row>
    <row r="36" spans="1:15">
      <c r="A36" s="8">
        <v>25</v>
      </c>
      <c r="B36" s="360" t="s">
        <v>693</v>
      </c>
      <c r="C36" s="9">
        <v>1294</v>
      </c>
      <c r="D36" s="9">
        <v>12</v>
      </c>
      <c r="E36" s="9">
        <v>0</v>
      </c>
      <c r="F36" s="73">
        <v>3</v>
      </c>
      <c r="G36" s="10">
        <v>1309</v>
      </c>
      <c r="H36" s="9">
        <v>1294</v>
      </c>
      <c r="I36" s="9">
        <v>12</v>
      </c>
      <c r="J36" s="9">
        <v>0</v>
      </c>
      <c r="K36" s="9">
        <v>3</v>
      </c>
      <c r="L36" s="9">
        <v>1309</v>
      </c>
      <c r="M36" s="9">
        <v>0</v>
      </c>
      <c r="N36" s="9">
        <v>0</v>
      </c>
    </row>
    <row r="37" spans="1:15">
      <c r="A37" s="8">
        <v>26</v>
      </c>
      <c r="B37" s="360" t="s">
        <v>694</v>
      </c>
      <c r="C37" s="9">
        <v>1106</v>
      </c>
      <c r="D37" s="9">
        <v>11</v>
      </c>
      <c r="E37" s="9">
        <v>0</v>
      </c>
      <c r="F37" s="73">
        <v>11</v>
      </c>
      <c r="G37" s="10">
        <v>1128</v>
      </c>
      <c r="H37" s="9">
        <v>1106</v>
      </c>
      <c r="I37" s="9">
        <v>11</v>
      </c>
      <c r="J37" s="9">
        <v>0</v>
      </c>
      <c r="K37" s="9">
        <v>11</v>
      </c>
      <c r="L37" s="9">
        <v>1128</v>
      </c>
      <c r="M37" s="9">
        <v>0</v>
      </c>
      <c r="N37" s="9">
        <v>0</v>
      </c>
    </row>
    <row r="38" spans="1:15">
      <c r="A38" s="8">
        <v>27</v>
      </c>
      <c r="B38" s="360" t="s">
        <v>695</v>
      </c>
      <c r="C38" s="9">
        <v>2457</v>
      </c>
      <c r="D38" s="9">
        <v>4</v>
      </c>
      <c r="E38" s="9">
        <v>0</v>
      </c>
      <c r="F38" s="73">
        <v>27</v>
      </c>
      <c r="G38" s="10">
        <v>2488</v>
      </c>
      <c r="H38" s="9">
        <v>2457</v>
      </c>
      <c r="I38" s="9">
        <v>4</v>
      </c>
      <c r="J38" s="9">
        <v>0</v>
      </c>
      <c r="K38" s="9">
        <v>10</v>
      </c>
      <c r="L38" s="9">
        <v>2471</v>
      </c>
      <c r="M38" s="9">
        <v>17</v>
      </c>
      <c r="N38" s="9">
        <v>0</v>
      </c>
    </row>
    <row r="39" spans="1:15">
      <c r="A39" s="8">
        <v>28</v>
      </c>
      <c r="B39" s="360" t="s">
        <v>696</v>
      </c>
      <c r="C39" s="9">
        <v>2097</v>
      </c>
      <c r="D39" s="9">
        <v>10</v>
      </c>
      <c r="E39" s="9">
        <v>0</v>
      </c>
      <c r="F39" s="73">
        <v>0</v>
      </c>
      <c r="G39" s="10">
        <v>2107</v>
      </c>
      <c r="H39" s="9">
        <v>2084</v>
      </c>
      <c r="I39" s="9">
        <v>10</v>
      </c>
      <c r="J39" s="9">
        <v>0</v>
      </c>
      <c r="K39" s="9">
        <v>0</v>
      </c>
      <c r="L39" s="9">
        <v>2094</v>
      </c>
      <c r="M39" s="9">
        <v>13</v>
      </c>
      <c r="N39" s="9">
        <v>0</v>
      </c>
    </row>
    <row r="40" spans="1:15">
      <c r="A40" s="8">
        <v>29</v>
      </c>
      <c r="B40" s="407" t="s">
        <v>716</v>
      </c>
      <c r="C40" s="9">
        <v>1288</v>
      </c>
      <c r="D40" s="9">
        <v>2</v>
      </c>
      <c r="E40" s="9">
        <v>0</v>
      </c>
      <c r="F40" s="73">
        <v>112</v>
      </c>
      <c r="G40" s="10">
        <v>1402</v>
      </c>
      <c r="H40" s="9">
        <v>1288</v>
      </c>
      <c r="I40" s="9">
        <v>2</v>
      </c>
      <c r="J40" s="9">
        <v>0</v>
      </c>
      <c r="K40" s="9">
        <v>112</v>
      </c>
      <c r="L40" s="9">
        <v>1402</v>
      </c>
      <c r="M40" s="9">
        <v>0</v>
      </c>
      <c r="N40" s="9">
        <v>0</v>
      </c>
    </row>
    <row r="41" spans="1:15">
      <c r="A41" s="8">
        <v>30</v>
      </c>
      <c r="B41" s="360" t="s">
        <v>697</v>
      </c>
      <c r="C41" s="9">
        <v>1798</v>
      </c>
      <c r="D41" s="9">
        <v>178</v>
      </c>
      <c r="E41" s="9">
        <v>0</v>
      </c>
      <c r="F41" s="73">
        <v>89</v>
      </c>
      <c r="G41" s="10">
        <v>2065</v>
      </c>
      <c r="H41" s="9">
        <v>1798</v>
      </c>
      <c r="I41" s="9">
        <v>178</v>
      </c>
      <c r="J41" s="9">
        <v>0</v>
      </c>
      <c r="K41" s="9">
        <v>89</v>
      </c>
      <c r="L41" s="9">
        <v>2065</v>
      </c>
      <c r="M41" s="9">
        <v>0</v>
      </c>
      <c r="N41" s="9">
        <v>0</v>
      </c>
    </row>
    <row r="42" spans="1:15">
      <c r="A42" s="8">
        <v>31</v>
      </c>
      <c r="B42" s="407" t="s">
        <v>698</v>
      </c>
      <c r="C42" s="9">
        <v>1225</v>
      </c>
      <c r="D42" s="9">
        <v>1</v>
      </c>
      <c r="E42" s="9">
        <v>0</v>
      </c>
      <c r="F42" s="73">
        <v>2</v>
      </c>
      <c r="G42" s="10">
        <v>1228</v>
      </c>
      <c r="H42" s="9">
        <v>1225</v>
      </c>
      <c r="I42" s="9">
        <v>1</v>
      </c>
      <c r="J42" s="9">
        <v>0</v>
      </c>
      <c r="K42" s="9">
        <v>2</v>
      </c>
      <c r="L42" s="9">
        <v>1228</v>
      </c>
      <c r="M42" s="9">
        <v>0</v>
      </c>
      <c r="N42" s="9">
        <v>0</v>
      </c>
    </row>
    <row r="43" spans="1:15">
      <c r="A43" s="8">
        <v>32</v>
      </c>
      <c r="B43" s="407" t="s">
        <v>699</v>
      </c>
      <c r="C43" s="9">
        <v>871</v>
      </c>
      <c r="D43" s="9">
        <v>7</v>
      </c>
      <c r="E43" s="9">
        <v>0</v>
      </c>
      <c r="F43" s="73">
        <v>6</v>
      </c>
      <c r="G43" s="10">
        <v>884</v>
      </c>
      <c r="H43" s="9">
        <v>871</v>
      </c>
      <c r="I43" s="9">
        <v>7</v>
      </c>
      <c r="J43" s="9">
        <v>0</v>
      </c>
      <c r="K43" s="9">
        <v>6</v>
      </c>
      <c r="L43" s="9">
        <v>884</v>
      </c>
      <c r="M43" s="9">
        <v>0</v>
      </c>
      <c r="N43" s="9">
        <v>0</v>
      </c>
    </row>
    <row r="44" spans="1:15">
      <c r="A44" s="8">
        <v>33</v>
      </c>
      <c r="B44" s="407" t="s">
        <v>700</v>
      </c>
      <c r="C44" s="9">
        <v>1604</v>
      </c>
      <c r="D44" s="9">
        <v>1</v>
      </c>
      <c r="E44" s="9">
        <v>0</v>
      </c>
      <c r="F44" s="73">
        <v>4</v>
      </c>
      <c r="G44" s="10">
        <v>1609</v>
      </c>
      <c r="H44" s="9">
        <v>1604</v>
      </c>
      <c r="I44" s="9">
        <v>1</v>
      </c>
      <c r="J44" s="9">
        <v>0</v>
      </c>
      <c r="K44" s="9">
        <v>4</v>
      </c>
      <c r="L44" s="9">
        <v>1609</v>
      </c>
      <c r="M44" s="9">
        <v>0</v>
      </c>
      <c r="N44" s="9">
        <v>0</v>
      </c>
    </row>
    <row r="45" spans="1:15">
      <c r="A45" s="8">
        <v>34</v>
      </c>
      <c r="B45" s="407" t="s">
        <v>701</v>
      </c>
      <c r="C45" s="9">
        <v>1851</v>
      </c>
      <c r="D45" s="9">
        <v>0</v>
      </c>
      <c r="E45" s="9">
        <v>0</v>
      </c>
      <c r="F45" s="73">
        <v>17</v>
      </c>
      <c r="G45" s="10">
        <v>1868</v>
      </c>
      <c r="H45" s="9">
        <v>1851</v>
      </c>
      <c r="I45" s="9">
        <v>0</v>
      </c>
      <c r="J45" s="9">
        <v>0</v>
      </c>
      <c r="K45" s="9">
        <v>17</v>
      </c>
      <c r="L45" s="9">
        <v>1868</v>
      </c>
      <c r="M45" s="9">
        <v>0</v>
      </c>
      <c r="N45" s="9">
        <v>0</v>
      </c>
    </row>
    <row r="46" spans="1:15">
      <c r="A46" s="8">
        <v>35</v>
      </c>
      <c r="B46" s="407" t="s">
        <v>702</v>
      </c>
      <c r="C46" s="9">
        <v>1879</v>
      </c>
      <c r="D46" s="9">
        <v>4</v>
      </c>
      <c r="E46" s="9">
        <v>0</v>
      </c>
      <c r="F46" s="73">
        <v>26</v>
      </c>
      <c r="G46" s="10">
        <v>1909</v>
      </c>
      <c r="H46" s="9">
        <v>1879</v>
      </c>
      <c r="I46" s="9">
        <v>4</v>
      </c>
      <c r="J46" s="9">
        <v>0</v>
      </c>
      <c r="K46" s="73">
        <v>26</v>
      </c>
      <c r="L46" s="10">
        <v>1909</v>
      </c>
      <c r="M46" s="9">
        <v>0</v>
      </c>
      <c r="N46" s="9">
        <v>0</v>
      </c>
    </row>
    <row r="47" spans="1:15">
      <c r="A47" s="8">
        <v>36</v>
      </c>
      <c r="B47" s="407" t="s">
        <v>717</v>
      </c>
      <c r="C47" s="9">
        <v>1587</v>
      </c>
      <c r="D47" s="9">
        <v>4</v>
      </c>
      <c r="E47" s="9">
        <v>0</v>
      </c>
      <c r="F47" s="73">
        <v>5</v>
      </c>
      <c r="G47" s="10">
        <v>1596</v>
      </c>
      <c r="H47" s="9">
        <v>1587</v>
      </c>
      <c r="I47" s="9">
        <v>4</v>
      </c>
      <c r="J47" s="9">
        <v>0</v>
      </c>
      <c r="K47" s="9">
        <v>5</v>
      </c>
      <c r="L47" s="9">
        <v>1596</v>
      </c>
      <c r="M47" s="9">
        <v>0</v>
      </c>
      <c r="N47" s="9">
        <v>0</v>
      </c>
    </row>
    <row r="48" spans="1:15">
      <c r="A48" s="8">
        <v>37</v>
      </c>
      <c r="B48" s="407" t="s">
        <v>703</v>
      </c>
      <c r="C48" s="9">
        <v>2850</v>
      </c>
      <c r="D48" s="9">
        <v>11</v>
      </c>
      <c r="E48" s="9">
        <v>0</v>
      </c>
      <c r="F48" s="73">
        <v>78</v>
      </c>
      <c r="G48" s="10">
        <v>2939</v>
      </c>
      <c r="H48" s="9">
        <v>2850</v>
      </c>
      <c r="I48" s="9">
        <v>11</v>
      </c>
      <c r="J48" s="9">
        <v>0</v>
      </c>
      <c r="K48" s="9">
        <v>78</v>
      </c>
      <c r="L48" s="9">
        <v>2939</v>
      </c>
      <c r="M48" s="9">
        <v>0</v>
      </c>
      <c r="N48" s="9">
        <v>0</v>
      </c>
    </row>
    <row r="49" spans="1:15">
      <c r="A49" s="8">
        <v>38</v>
      </c>
      <c r="B49" s="407" t="s">
        <v>704</v>
      </c>
      <c r="C49" s="9">
        <v>2174</v>
      </c>
      <c r="D49" s="9">
        <v>17</v>
      </c>
      <c r="E49" s="9">
        <v>0</v>
      </c>
      <c r="F49" s="73">
        <v>16</v>
      </c>
      <c r="G49" s="10">
        <v>2207</v>
      </c>
      <c r="H49" s="9">
        <v>2174</v>
      </c>
      <c r="I49" s="9">
        <v>17</v>
      </c>
      <c r="J49" s="9">
        <v>0</v>
      </c>
      <c r="K49" s="9">
        <v>16</v>
      </c>
      <c r="L49" s="9">
        <v>2207</v>
      </c>
      <c r="M49" s="9">
        <v>0</v>
      </c>
      <c r="N49" s="9">
        <v>0</v>
      </c>
    </row>
    <row r="50" spans="1:15">
      <c r="A50" s="8">
        <v>39</v>
      </c>
      <c r="B50" s="360" t="s">
        <v>705</v>
      </c>
      <c r="C50" s="9">
        <v>2631</v>
      </c>
      <c r="D50" s="9">
        <v>9</v>
      </c>
      <c r="E50" s="9">
        <v>0</v>
      </c>
      <c r="F50" s="73">
        <v>35</v>
      </c>
      <c r="G50" s="10">
        <v>2675</v>
      </c>
      <c r="H50" s="9">
        <v>2631</v>
      </c>
      <c r="I50" s="9">
        <v>9</v>
      </c>
      <c r="J50" s="9">
        <v>0</v>
      </c>
      <c r="K50" s="9">
        <v>35</v>
      </c>
      <c r="L50" s="9">
        <v>2675</v>
      </c>
      <c r="M50" s="9">
        <v>0</v>
      </c>
      <c r="N50" s="9">
        <v>0</v>
      </c>
    </row>
    <row r="51" spans="1:15">
      <c r="A51" s="8">
        <v>40</v>
      </c>
      <c r="B51" s="360" t="s">
        <v>706</v>
      </c>
      <c r="C51" s="9">
        <v>1339</v>
      </c>
      <c r="D51" s="9">
        <v>2</v>
      </c>
      <c r="E51" s="9">
        <v>0</v>
      </c>
      <c r="F51" s="73">
        <v>59</v>
      </c>
      <c r="G51" s="10">
        <v>1400</v>
      </c>
      <c r="H51" s="9">
        <v>1339</v>
      </c>
      <c r="I51" s="9">
        <v>2</v>
      </c>
      <c r="J51" s="9">
        <v>0</v>
      </c>
      <c r="K51" s="9">
        <v>59</v>
      </c>
      <c r="L51" s="9">
        <v>1400</v>
      </c>
      <c r="M51" s="9">
        <v>0</v>
      </c>
      <c r="N51" s="9">
        <v>0</v>
      </c>
    </row>
    <row r="52" spans="1:15">
      <c r="A52" s="8">
        <v>41</v>
      </c>
      <c r="B52" s="360" t="s">
        <v>707</v>
      </c>
      <c r="C52" s="9">
        <v>2126</v>
      </c>
      <c r="D52" s="9">
        <v>5</v>
      </c>
      <c r="E52" s="9">
        <v>0</v>
      </c>
      <c r="F52" s="73">
        <v>15</v>
      </c>
      <c r="G52" s="10">
        <v>2146</v>
      </c>
      <c r="H52" s="9">
        <v>2126</v>
      </c>
      <c r="I52" s="9">
        <v>5</v>
      </c>
      <c r="J52" s="9">
        <v>0</v>
      </c>
      <c r="K52" s="9">
        <v>15</v>
      </c>
      <c r="L52" s="9">
        <v>2146</v>
      </c>
      <c r="M52" s="9">
        <v>0</v>
      </c>
      <c r="N52" s="9">
        <v>0</v>
      </c>
    </row>
    <row r="53" spans="1:15">
      <c r="A53" s="8">
        <v>42</v>
      </c>
      <c r="B53" s="360" t="s">
        <v>708</v>
      </c>
      <c r="C53" s="9">
        <v>1627</v>
      </c>
      <c r="D53" s="9">
        <v>0</v>
      </c>
      <c r="E53" s="9">
        <v>0</v>
      </c>
      <c r="F53" s="73">
        <v>5</v>
      </c>
      <c r="G53" s="10">
        <v>1632</v>
      </c>
      <c r="H53" s="9">
        <v>1627</v>
      </c>
      <c r="I53" s="9">
        <v>0</v>
      </c>
      <c r="J53" s="9">
        <v>0</v>
      </c>
      <c r="K53" s="9">
        <v>5</v>
      </c>
      <c r="L53" s="9">
        <v>1632</v>
      </c>
      <c r="M53" s="9">
        <v>0</v>
      </c>
      <c r="N53" s="9">
        <v>0</v>
      </c>
    </row>
    <row r="54" spans="1:15">
      <c r="A54" s="8">
        <v>43</v>
      </c>
      <c r="B54" s="360" t="s">
        <v>709</v>
      </c>
      <c r="C54" s="9">
        <v>813</v>
      </c>
      <c r="D54" s="9">
        <v>0</v>
      </c>
      <c r="E54" s="9">
        <v>0</v>
      </c>
      <c r="F54" s="73">
        <v>10</v>
      </c>
      <c r="G54" s="10">
        <v>823</v>
      </c>
      <c r="H54" s="9">
        <v>813</v>
      </c>
      <c r="I54" s="9">
        <v>0</v>
      </c>
      <c r="J54" s="9">
        <v>0</v>
      </c>
      <c r="K54" s="9">
        <v>10</v>
      </c>
      <c r="L54" s="9">
        <v>823</v>
      </c>
      <c r="M54" s="9">
        <v>0</v>
      </c>
      <c r="N54" s="9">
        <v>0</v>
      </c>
    </row>
    <row r="55" spans="1:15">
      <c r="A55" s="8">
        <v>44</v>
      </c>
      <c r="B55" s="360" t="s">
        <v>710</v>
      </c>
      <c r="C55" s="9">
        <v>870</v>
      </c>
      <c r="D55" s="9">
        <v>9</v>
      </c>
      <c r="E55" s="9">
        <v>0</v>
      </c>
      <c r="F55" s="73">
        <v>69</v>
      </c>
      <c r="G55" s="10">
        <v>948</v>
      </c>
      <c r="H55" s="9">
        <v>859</v>
      </c>
      <c r="I55" s="9">
        <v>9</v>
      </c>
      <c r="J55" s="9">
        <v>0</v>
      </c>
      <c r="K55" s="9">
        <v>66</v>
      </c>
      <c r="L55" s="9">
        <v>934</v>
      </c>
      <c r="M55" s="9">
        <v>14</v>
      </c>
      <c r="N55" s="9">
        <v>0</v>
      </c>
    </row>
    <row r="56" spans="1:15">
      <c r="A56" s="8">
        <v>45</v>
      </c>
      <c r="B56" s="360" t="s">
        <v>711</v>
      </c>
      <c r="C56" s="9">
        <v>2233</v>
      </c>
      <c r="D56" s="9">
        <v>41</v>
      </c>
      <c r="E56" s="9">
        <v>0</v>
      </c>
      <c r="F56" s="73">
        <v>12</v>
      </c>
      <c r="G56" s="10">
        <v>2286</v>
      </c>
      <c r="H56" s="9">
        <v>2233</v>
      </c>
      <c r="I56" s="9">
        <v>41</v>
      </c>
      <c r="J56" s="9">
        <v>0</v>
      </c>
      <c r="K56" s="9">
        <v>12</v>
      </c>
      <c r="L56" s="9">
        <v>2286</v>
      </c>
      <c r="M56" s="9">
        <v>0</v>
      </c>
      <c r="N56" s="9">
        <v>0</v>
      </c>
    </row>
    <row r="57" spans="1:15">
      <c r="A57" s="8">
        <v>46</v>
      </c>
      <c r="B57" s="360" t="s">
        <v>712</v>
      </c>
      <c r="C57" s="9">
        <v>1641</v>
      </c>
      <c r="D57" s="9">
        <v>4</v>
      </c>
      <c r="E57" s="9">
        <v>0</v>
      </c>
      <c r="F57" s="73">
        <v>2</v>
      </c>
      <c r="G57" s="10">
        <v>1647</v>
      </c>
      <c r="H57" s="9">
        <v>1641</v>
      </c>
      <c r="I57" s="9">
        <v>4</v>
      </c>
      <c r="J57" s="9">
        <v>0</v>
      </c>
      <c r="K57" s="9">
        <v>2</v>
      </c>
      <c r="L57" s="9">
        <v>1647</v>
      </c>
      <c r="M57" s="9">
        <v>0</v>
      </c>
      <c r="N57" s="9">
        <v>0</v>
      </c>
    </row>
    <row r="58" spans="1:15">
      <c r="A58" s="8">
        <v>47</v>
      </c>
      <c r="B58" s="360" t="s">
        <v>713</v>
      </c>
      <c r="C58" s="9">
        <v>1507</v>
      </c>
      <c r="D58" s="9">
        <v>1</v>
      </c>
      <c r="E58" s="9">
        <v>0</v>
      </c>
      <c r="F58" s="73">
        <v>10</v>
      </c>
      <c r="G58" s="10">
        <v>1518</v>
      </c>
      <c r="H58" s="9">
        <v>1507</v>
      </c>
      <c r="I58" s="9">
        <v>1</v>
      </c>
      <c r="J58" s="9">
        <v>0</v>
      </c>
      <c r="K58" s="9">
        <v>10</v>
      </c>
      <c r="L58" s="9">
        <v>1518</v>
      </c>
      <c r="M58" s="9">
        <v>0</v>
      </c>
      <c r="N58" s="9">
        <v>0</v>
      </c>
      <c r="O58" s="376" t="s">
        <v>11</v>
      </c>
    </row>
    <row r="59" spans="1:15">
      <c r="A59" s="8">
        <v>48</v>
      </c>
      <c r="B59" s="360" t="s">
        <v>718</v>
      </c>
      <c r="C59" s="9">
        <v>1701</v>
      </c>
      <c r="D59" s="9">
        <v>0</v>
      </c>
      <c r="E59" s="9">
        <v>0</v>
      </c>
      <c r="F59" s="73">
        <v>23</v>
      </c>
      <c r="G59" s="10">
        <v>1724</v>
      </c>
      <c r="H59" s="9">
        <v>1701</v>
      </c>
      <c r="I59" s="9">
        <v>0</v>
      </c>
      <c r="J59" s="9">
        <v>0</v>
      </c>
      <c r="K59" s="9">
        <v>23</v>
      </c>
      <c r="L59" s="9">
        <v>1724</v>
      </c>
      <c r="M59" s="9">
        <v>0</v>
      </c>
      <c r="N59" s="9">
        <v>0</v>
      </c>
    </row>
    <row r="60" spans="1:15">
      <c r="A60" s="8">
        <v>49</v>
      </c>
      <c r="B60" s="360" t="s">
        <v>719</v>
      </c>
      <c r="C60" s="9">
        <v>1401</v>
      </c>
      <c r="D60" s="9">
        <v>15</v>
      </c>
      <c r="E60" s="9">
        <v>0</v>
      </c>
      <c r="F60" s="73">
        <v>4</v>
      </c>
      <c r="G60" s="10">
        <v>1420</v>
      </c>
      <c r="H60" s="9">
        <v>1401</v>
      </c>
      <c r="I60" s="9">
        <v>15</v>
      </c>
      <c r="J60" s="9">
        <v>0</v>
      </c>
      <c r="K60" s="9">
        <v>4</v>
      </c>
      <c r="L60" s="9">
        <v>1420</v>
      </c>
      <c r="M60" s="9">
        <v>0</v>
      </c>
      <c r="N60" s="9">
        <v>0</v>
      </c>
    </row>
    <row r="61" spans="1:15">
      <c r="A61" s="8">
        <v>50</v>
      </c>
      <c r="B61" s="407" t="s">
        <v>714</v>
      </c>
      <c r="C61" s="9">
        <v>798</v>
      </c>
      <c r="D61" s="9">
        <v>0</v>
      </c>
      <c r="E61" s="9">
        <v>0</v>
      </c>
      <c r="F61" s="73">
        <v>0</v>
      </c>
      <c r="G61" s="10">
        <v>798</v>
      </c>
      <c r="H61" s="9">
        <v>798</v>
      </c>
      <c r="I61" s="9">
        <v>0</v>
      </c>
      <c r="J61" s="9">
        <v>0</v>
      </c>
      <c r="K61" s="9">
        <v>0</v>
      </c>
      <c r="L61" s="9">
        <v>798</v>
      </c>
      <c r="M61" s="9">
        <v>0</v>
      </c>
      <c r="N61" s="9">
        <v>0</v>
      </c>
    </row>
    <row r="62" spans="1:15">
      <c r="A62" s="8">
        <v>51</v>
      </c>
      <c r="B62" s="360" t="s">
        <v>720</v>
      </c>
      <c r="C62" s="9">
        <v>1860</v>
      </c>
      <c r="D62" s="9">
        <v>3</v>
      </c>
      <c r="E62" s="9">
        <v>0</v>
      </c>
      <c r="F62" s="73">
        <v>60</v>
      </c>
      <c r="G62" s="10">
        <v>1923</v>
      </c>
      <c r="H62" s="9">
        <v>1860</v>
      </c>
      <c r="I62" s="9">
        <v>3</v>
      </c>
      <c r="J62" s="9">
        <v>0</v>
      </c>
      <c r="K62" s="9">
        <v>60</v>
      </c>
      <c r="L62" s="9">
        <v>1923</v>
      </c>
      <c r="M62" s="9">
        <v>0</v>
      </c>
      <c r="N62" s="9">
        <v>0</v>
      </c>
    </row>
    <row r="63" spans="1:15">
      <c r="A63" s="1049" t="s">
        <v>19</v>
      </c>
      <c r="B63" s="1051"/>
      <c r="C63" s="31">
        <v>80670</v>
      </c>
      <c r="D63" s="31">
        <v>554</v>
      </c>
      <c r="E63" s="31">
        <v>6</v>
      </c>
      <c r="F63" s="31">
        <v>1349</v>
      </c>
      <c r="G63" s="31">
        <v>82579</v>
      </c>
      <c r="H63" s="31">
        <v>80625</v>
      </c>
      <c r="I63" s="31">
        <v>553</v>
      </c>
      <c r="J63" s="31">
        <v>0</v>
      </c>
      <c r="K63" s="31">
        <v>1325</v>
      </c>
      <c r="L63" s="31">
        <v>82503</v>
      </c>
      <c r="M63" s="31">
        <v>76</v>
      </c>
      <c r="N63" s="31">
        <v>0</v>
      </c>
    </row>
    <row r="64" spans="1:15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5">
      <c r="A65" s="11" t="s">
        <v>8</v>
      </c>
      <c r="G65">
        <f>G63-E63</f>
        <v>82573</v>
      </c>
    </row>
    <row r="66" spans="1:15">
      <c r="A66" t="s">
        <v>9</v>
      </c>
    </row>
    <row r="67" spans="1:15">
      <c r="A67" t="s">
        <v>10</v>
      </c>
      <c r="J67" s="12" t="s">
        <v>11</v>
      </c>
      <c r="K67" s="12"/>
      <c r="L67" s="12" t="s">
        <v>11</v>
      </c>
    </row>
    <row r="68" spans="1:15">
      <c r="A68" s="16" t="s">
        <v>419</v>
      </c>
      <c r="J68" s="12"/>
      <c r="K68" s="12"/>
      <c r="L68" s="12"/>
    </row>
    <row r="69" spans="1:15">
      <c r="C69" s="16" t="s">
        <v>420</v>
      </c>
      <c r="E69" s="13"/>
      <c r="F69" s="13"/>
      <c r="G69" s="13"/>
      <c r="H69" s="13"/>
      <c r="I69" s="13"/>
      <c r="J69" s="13"/>
      <c r="K69" s="13"/>
      <c r="L69" s="13"/>
      <c r="M69" s="13"/>
    </row>
    <row r="70" spans="1:15">
      <c r="C70" s="16"/>
      <c r="E70" s="13"/>
      <c r="F70" s="13"/>
      <c r="G70" s="13"/>
      <c r="H70" s="13"/>
      <c r="I70" s="13"/>
      <c r="J70" s="13"/>
      <c r="K70" s="13"/>
      <c r="L70" s="13"/>
      <c r="M70" s="13"/>
    </row>
    <row r="71" spans="1:15" ht="15.6" customHeight="1">
      <c r="A71" s="14" t="s">
        <v>12</v>
      </c>
      <c r="B71" s="14"/>
      <c r="C71" s="14"/>
      <c r="D71" s="14"/>
      <c r="E71" s="14"/>
      <c r="F71" s="14"/>
      <c r="G71" s="14"/>
      <c r="J71" s="15"/>
      <c r="K71" s="1148"/>
      <c r="L71" s="1149"/>
      <c r="M71" s="1150" t="s">
        <v>13</v>
      </c>
      <c r="N71" s="1150"/>
      <c r="O71" s="1150"/>
    </row>
    <row r="72" spans="1:15" ht="15.6" customHeight="1">
      <c r="A72" s="1148" t="s">
        <v>14</v>
      </c>
      <c r="B72" s="1148"/>
      <c r="C72" s="1148"/>
      <c r="D72" s="1148"/>
      <c r="E72" s="1148"/>
      <c r="F72" s="1148"/>
      <c r="G72" s="1148"/>
      <c r="H72" s="1148"/>
      <c r="I72" s="1148"/>
      <c r="J72" s="1148"/>
      <c r="K72" s="1148"/>
      <c r="L72" s="1148"/>
      <c r="M72" s="1148"/>
      <c r="N72" s="1148"/>
    </row>
    <row r="73" spans="1:15" ht="15.75">
      <c r="A73" s="1148" t="s">
        <v>15</v>
      </c>
      <c r="B73" s="1148"/>
      <c r="C73" s="1148"/>
      <c r="D73" s="1148"/>
      <c r="E73" s="1148"/>
      <c r="F73" s="1148"/>
      <c r="G73" s="1148"/>
      <c r="H73" s="1148"/>
      <c r="I73" s="1148"/>
      <c r="J73" s="1148"/>
      <c r="K73" s="1148"/>
      <c r="L73" s="1148"/>
      <c r="M73" s="1148"/>
      <c r="N73" s="1148"/>
    </row>
    <row r="74" spans="1:15">
      <c r="K74" s="1037" t="s">
        <v>76</v>
      </c>
      <c r="L74" s="1037"/>
      <c r="M74" s="1037"/>
      <c r="N74" s="1037"/>
    </row>
    <row r="75" spans="1:15">
      <c r="A75" s="1147"/>
      <c r="B75" s="1147"/>
      <c r="C75" s="1147"/>
      <c r="D75" s="1147"/>
      <c r="E75" s="1147"/>
      <c r="F75" s="1147"/>
      <c r="G75" s="1147"/>
      <c r="H75" s="1147"/>
      <c r="I75" s="1147"/>
      <c r="J75" s="1147"/>
      <c r="K75" s="1147"/>
      <c r="L75" s="1147"/>
      <c r="M75" s="1147"/>
    </row>
  </sheetData>
  <mergeCells count="19">
    <mergeCell ref="L7:N7"/>
    <mergeCell ref="M9:M10"/>
    <mergeCell ref="D1:I1"/>
    <mergeCell ref="A5:M5"/>
    <mergeCell ref="A3:M3"/>
    <mergeCell ref="A2:M2"/>
    <mergeCell ref="L1:M1"/>
    <mergeCell ref="B9:B10"/>
    <mergeCell ref="A9:A10"/>
    <mergeCell ref="A75:M75"/>
    <mergeCell ref="K71:L71"/>
    <mergeCell ref="A73:N73"/>
    <mergeCell ref="A72:N72"/>
    <mergeCell ref="H9:L9"/>
    <mergeCell ref="M71:O71"/>
    <mergeCell ref="C9:G9"/>
    <mergeCell ref="K74:N74"/>
    <mergeCell ref="N9:N10"/>
    <mergeCell ref="A63:B63"/>
  </mergeCells>
  <phoneticPr fontId="0" type="noConversion"/>
  <printOptions horizontalCentered="1"/>
  <pageMargins left="0.47" right="0.2" top="0.54" bottom="0" header="0.5" footer="0.31496062992126"/>
  <pageSetup paperSize="9" scale="95" orientation="landscape" r:id="rId1"/>
  <rowBreaks count="1" manualBreakCount="1">
    <brk id="37" max="13" man="1"/>
  </rowBreaks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zoomScaleSheetLayoutView="78" workbookViewId="0">
      <selection activeCell="A5" sqref="A5:L5"/>
    </sheetView>
  </sheetViews>
  <sheetFormatPr defaultColWidth="9.140625" defaultRowHeight="12.75"/>
  <cols>
    <col min="1" max="1" width="7.42578125" style="185" customWidth="1"/>
    <col min="2" max="2" width="17.140625" style="185" customWidth="1"/>
    <col min="3" max="3" width="11" style="185" customWidth="1"/>
    <col min="4" max="4" width="10" style="185" customWidth="1"/>
    <col min="5" max="5" width="11.85546875" style="185" customWidth="1"/>
    <col min="6" max="6" width="12.140625" style="185" customWidth="1"/>
    <col min="7" max="7" width="13.28515625" style="185" customWidth="1"/>
    <col min="8" max="8" width="14.5703125" style="185" customWidth="1"/>
    <col min="9" max="9" width="12.7109375" style="185" customWidth="1"/>
    <col min="10" max="10" width="14" style="185" customWidth="1"/>
    <col min="11" max="11" width="10.85546875" style="185" customWidth="1"/>
    <col min="12" max="12" width="10.7109375" style="185" customWidth="1"/>
    <col min="13" max="16384" width="9.140625" style="185"/>
  </cols>
  <sheetData>
    <row r="1" spans="1:16" s="90" customFormat="1">
      <c r="E1" s="1657"/>
      <c r="F1" s="1657"/>
      <c r="G1" s="1657"/>
      <c r="H1" s="1657"/>
      <c r="I1" s="1657"/>
      <c r="J1" s="346" t="s">
        <v>658</v>
      </c>
    </row>
    <row r="2" spans="1:16" s="90" customFormat="1" ht="15">
      <c r="A2" s="1658" t="s">
        <v>0</v>
      </c>
      <c r="B2" s="1658"/>
      <c r="C2" s="1658"/>
      <c r="D2" s="1658"/>
      <c r="E2" s="1658"/>
      <c r="F2" s="1658"/>
      <c r="G2" s="1658"/>
      <c r="H2" s="1658"/>
      <c r="I2" s="1658"/>
      <c r="J2" s="1658"/>
    </row>
    <row r="3" spans="1:16" s="90" customFormat="1" ht="20.25">
      <c r="A3" s="1072" t="s">
        <v>546</v>
      </c>
      <c r="B3" s="1072"/>
      <c r="C3" s="1072"/>
      <c r="D3" s="1072"/>
      <c r="E3" s="1072"/>
      <c r="F3" s="1072"/>
      <c r="G3" s="1072"/>
      <c r="H3" s="1072"/>
      <c r="I3" s="1072"/>
      <c r="J3" s="1072"/>
    </row>
    <row r="4" spans="1:16" s="90" customFormat="1" ht="14.25" customHeight="1"/>
    <row r="5" spans="1:16" ht="19.5" customHeight="1">
      <c r="A5" s="1660" t="s">
        <v>659</v>
      </c>
      <c r="B5" s="1660"/>
      <c r="C5" s="1660"/>
      <c r="D5" s="1660"/>
      <c r="E5" s="1660"/>
      <c r="F5" s="1660"/>
      <c r="G5" s="1660"/>
      <c r="H5" s="1660"/>
      <c r="I5" s="1660"/>
      <c r="J5" s="1660"/>
      <c r="K5" s="1660"/>
      <c r="L5" s="1660"/>
    </row>
    <row r="6" spans="1:16" ht="13.5" customHeight="1">
      <c r="A6" s="347"/>
      <c r="B6" s="347"/>
      <c r="C6" s="347"/>
      <c r="D6" s="347"/>
      <c r="E6" s="347"/>
      <c r="F6" s="347"/>
      <c r="G6" s="347"/>
      <c r="H6" s="347"/>
      <c r="I6" s="347"/>
      <c r="J6" s="347"/>
    </row>
    <row r="7" spans="1:16" ht="0.75" customHeight="1"/>
    <row r="8" spans="1:16">
      <c r="A8" s="1659" t="s">
        <v>660</v>
      </c>
      <c r="B8" s="1659"/>
      <c r="C8" s="348"/>
      <c r="H8" s="1341" t="s">
        <v>558</v>
      </c>
      <c r="I8" s="1341"/>
      <c r="J8" s="1341"/>
    </row>
    <row r="9" spans="1:16">
      <c r="A9" s="1342" t="s">
        <v>2</v>
      </c>
      <c r="B9" s="1342" t="s">
        <v>40</v>
      </c>
      <c r="C9" s="1663" t="s">
        <v>661</v>
      </c>
      <c r="D9" s="1663"/>
      <c r="E9" s="1663" t="s">
        <v>118</v>
      </c>
      <c r="F9" s="1663"/>
      <c r="G9" s="1663" t="s">
        <v>662</v>
      </c>
      <c r="H9" s="1663"/>
      <c r="I9" s="1663" t="s">
        <v>119</v>
      </c>
      <c r="J9" s="1663"/>
      <c r="K9" s="1663" t="s">
        <v>120</v>
      </c>
      <c r="L9" s="1663"/>
      <c r="O9" s="349"/>
      <c r="P9" s="350"/>
    </row>
    <row r="10" spans="1:16" ht="53.25" customHeight="1">
      <c r="A10" s="1342"/>
      <c r="B10" s="1342"/>
      <c r="C10" s="345" t="s">
        <v>663</v>
      </c>
      <c r="D10" s="345" t="s">
        <v>664</v>
      </c>
      <c r="E10" s="345" t="s">
        <v>665</v>
      </c>
      <c r="F10" s="345" t="s">
        <v>666</v>
      </c>
      <c r="G10" s="345" t="s">
        <v>665</v>
      </c>
      <c r="H10" s="345" t="s">
        <v>666</v>
      </c>
      <c r="I10" s="345" t="s">
        <v>663</v>
      </c>
      <c r="J10" s="345" t="s">
        <v>664</v>
      </c>
      <c r="K10" s="345" t="s">
        <v>663</v>
      </c>
      <c r="L10" s="345" t="s">
        <v>664</v>
      </c>
    </row>
    <row r="11" spans="1:16">
      <c r="A11" s="345">
        <v>1</v>
      </c>
      <c r="B11" s="345">
        <v>2</v>
      </c>
      <c r="C11" s="345">
        <v>3</v>
      </c>
      <c r="D11" s="345">
        <v>4</v>
      </c>
      <c r="E11" s="345">
        <v>5</v>
      </c>
      <c r="F11" s="345">
        <v>6</v>
      </c>
      <c r="G11" s="345">
        <v>7</v>
      </c>
      <c r="H11" s="345">
        <v>8</v>
      </c>
      <c r="I11" s="345">
        <v>9</v>
      </c>
      <c r="J11" s="345">
        <v>10</v>
      </c>
      <c r="K11" s="345">
        <v>11</v>
      </c>
      <c r="L11" s="345">
        <v>12</v>
      </c>
    </row>
    <row r="12" spans="1:16">
      <c r="A12" s="351">
        <v>1</v>
      </c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</row>
    <row r="13" spans="1:16">
      <c r="A13" s="351">
        <v>2</v>
      </c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</row>
    <row r="14" spans="1:16">
      <c r="A14" s="351">
        <v>3</v>
      </c>
      <c r="B14" s="349"/>
      <c r="C14" s="349"/>
      <c r="D14" s="349"/>
      <c r="E14" s="349" t="s">
        <v>11</v>
      </c>
      <c r="F14" s="349"/>
      <c r="G14" s="349"/>
      <c r="H14" s="349"/>
      <c r="I14" s="349"/>
      <c r="J14" s="349"/>
      <c r="K14" s="349"/>
      <c r="L14" s="349"/>
    </row>
    <row r="15" spans="1:16">
      <c r="A15" s="351">
        <v>4</v>
      </c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349"/>
    </row>
    <row r="16" spans="1:16">
      <c r="A16" s="351">
        <v>5</v>
      </c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</row>
    <row r="17" spans="1:12">
      <c r="A17" s="351">
        <v>6</v>
      </c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</row>
    <row r="18" spans="1:12">
      <c r="A18" s="351">
        <v>7</v>
      </c>
      <c r="B18" s="349"/>
      <c r="C18" s="349"/>
      <c r="D18" s="349"/>
      <c r="E18" s="349"/>
      <c r="F18" s="349"/>
      <c r="G18" s="349"/>
      <c r="H18" s="349"/>
      <c r="I18" s="349"/>
      <c r="J18" s="349"/>
      <c r="K18" s="349"/>
      <c r="L18" s="349"/>
    </row>
    <row r="19" spans="1:12">
      <c r="A19" s="351">
        <v>8</v>
      </c>
      <c r="B19" s="349"/>
      <c r="C19" s="349"/>
      <c r="D19" s="349"/>
      <c r="E19" s="349"/>
      <c r="F19" s="349"/>
      <c r="G19" s="349"/>
      <c r="H19" s="349"/>
      <c r="I19" s="349"/>
      <c r="J19" s="349"/>
      <c r="K19" s="349"/>
      <c r="L19" s="349"/>
    </row>
    <row r="20" spans="1:12">
      <c r="A20" s="351">
        <v>9</v>
      </c>
      <c r="B20" s="349"/>
      <c r="C20" s="349"/>
      <c r="D20" s="349"/>
      <c r="E20" s="349"/>
      <c r="F20" s="349"/>
      <c r="G20" s="349"/>
      <c r="H20" s="349"/>
      <c r="I20" s="349"/>
      <c r="J20" s="349"/>
      <c r="K20" s="349"/>
      <c r="L20" s="349"/>
    </row>
    <row r="21" spans="1:12">
      <c r="A21" s="351">
        <v>10</v>
      </c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</row>
    <row r="22" spans="1:12">
      <c r="A22" s="351">
        <v>11</v>
      </c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</row>
    <row r="23" spans="1:12">
      <c r="A23" s="351">
        <v>12</v>
      </c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</row>
    <row r="24" spans="1:12">
      <c r="A24" s="351">
        <v>13</v>
      </c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</row>
    <row r="25" spans="1:12">
      <c r="A25" s="351">
        <v>14</v>
      </c>
      <c r="B25" s="349"/>
      <c r="C25" s="349"/>
      <c r="D25" s="349"/>
      <c r="E25" s="349"/>
      <c r="F25" s="349"/>
      <c r="G25" s="349"/>
      <c r="H25" s="349"/>
      <c r="I25" s="349"/>
      <c r="J25" s="349"/>
      <c r="K25" s="349"/>
      <c r="L25" s="349"/>
    </row>
    <row r="26" spans="1:12">
      <c r="A26" s="352" t="s">
        <v>7</v>
      </c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</row>
    <row r="27" spans="1:12">
      <c r="A27" s="352" t="s">
        <v>7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</row>
    <row r="28" spans="1:12">
      <c r="A28" s="94" t="s">
        <v>19</v>
      </c>
      <c r="B28" s="353"/>
      <c r="C28" s="353"/>
      <c r="D28" s="349"/>
      <c r="E28" s="349"/>
      <c r="F28" s="349"/>
      <c r="G28" s="349"/>
      <c r="H28" s="349"/>
      <c r="I28" s="349"/>
      <c r="J28" s="349"/>
      <c r="K28" s="349"/>
      <c r="L28" s="349"/>
    </row>
    <row r="29" spans="1:12">
      <c r="A29" s="103"/>
      <c r="B29" s="127"/>
      <c r="C29" s="127"/>
      <c r="D29" s="350"/>
      <c r="E29" s="350"/>
      <c r="F29" s="350"/>
      <c r="G29" s="350"/>
      <c r="H29" s="350"/>
      <c r="I29" s="350"/>
      <c r="J29" s="350"/>
    </row>
    <row r="30" spans="1:12">
      <c r="A30" s="103"/>
      <c r="B30" s="127"/>
      <c r="C30" s="127"/>
      <c r="D30" s="350"/>
      <c r="E30" s="350"/>
      <c r="F30" s="350"/>
      <c r="G30" s="350"/>
      <c r="H30" s="350"/>
      <c r="I30" s="350"/>
      <c r="J30" s="350"/>
    </row>
    <row r="31" spans="1:12">
      <c r="A31" s="103"/>
      <c r="B31" s="127"/>
      <c r="C31" s="127"/>
      <c r="D31" s="350"/>
      <c r="E31" s="350"/>
      <c r="F31" s="350"/>
      <c r="G31" s="350"/>
      <c r="H31" s="350"/>
      <c r="I31" s="350"/>
      <c r="J31" s="350"/>
    </row>
    <row r="32" spans="1:12" ht="15.75" customHeight="1">
      <c r="A32" s="106" t="s">
        <v>12</v>
      </c>
      <c r="B32" s="106"/>
      <c r="C32" s="106"/>
      <c r="D32" s="106"/>
      <c r="E32" s="106"/>
      <c r="F32" s="106"/>
      <c r="G32" s="106"/>
      <c r="I32" s="1662" t="s">
        <v>13</v>
      </c>
      <c r="J32" s="1662"/>
    </row>
    <row r="33" spans="1:11" ht="12.75" customHeight="1">
      <c r="A33" s="1270" t="s">
        <v>669</v>
      </c>
      <c r="B33" s="1270"/>
      <c r="C33" s="1270"/>
      <c r="D33" s="1270"/>
      <c r="E33" s="1270"/>
      <c r="F33" s="1270"/>
      <c r="G33" s="1270"/>
      <c r="H33" s="1270"/>
      <c r="I33" s="1270"/>
      <c r="J33" s="1270"/>
    </row>
    <row r="34" spans="1:11" ht="12.75" customHeight="1">
      <c r="A34" s="354"/>
      <c r="B34" s="354"/>
      <c r="C34" s="354"/>
      <c r="D34" s="354"/>
      <c r="E34" s="354"/>
      <c r="F34" s="354"/>
      <c r="G34" s="354"/>
      <c r="H34" s="1662" t="s">
        <v>20</v>
      </c>
      <c r="I34" s="1662"/>
      <c r="J34" s="1662"/>
      <c r="K34" s="1662"/>
    </row>
    <row r="35" spans="1:11">
      <c r="A35" s="106"/>
      <c r="B35" s="106"/>
      <c r="C35" s="106"/>
      <c r="E35" s="106"/>
      <c r="H35" s="1659" t="s">
        <v>76</v>
      </c>
      <c r="I35" s="1659"/>
      <c r="J35" s="1659"/>
    </row>
    <row r="39" spans="1:11">
      <c r="A39" s="1661"/>
      <c r="B39" s="1661"/>
      <c r="C39" s="1661"/>
      <c r="D39" s="1661"/>
      <c r="E39" s="1661"/>
      <c r="F39" s="1661"/>
      <c r="G39" s="1661"/>
      <c r="H39" s="1661"/>
      <c r="I39" s="1661"/>
      <c r="J39" s="1661"/>
    </row>
    <row r="41" spans="1:11">
      <c r="A41" s="1661"/>
      <c r="B41" s="1661"/>
      <c r="C41" s="1661"/>
      <c r="D41" s="1661"/>
      <c r="E41" s="1661"/>
      <c r="F41" s="1661"/>
      <c r="G41" s="1661"/>
      <c r="H41" s="1661"/>
      <c r="I41" s="1661"/>
      <c r="J41" s="1661"/>
    </row>
  </sheetData>
  <mergeCells count="19">
    <mergeCell ref="A41:J41"/>
    <mergeCell ref="H34:K34"/>
    <mergeCell ref="A9:A10"/>
    <mergeCell ref="B9:B10"/>
    <mergeCell ref="C9:D9"/>
    <mergeCell ref="E9:F9"/>
    <mergeCell ref="G9:H9"/>
    <mergeCell ref="I9:J9"/>
    <mergeCell ref="K9:L9"/>
    <mergeCell ref="I32:J32"/>
    <mergeCell ref="A33:J33"/>
    <mergeCell ref="H35:J35"/>
    <mergeCell ref="A39:J39"/>
    <mergeCell ref="E1:I1"/>
    <mergeCell ref="A2:J2"/>
    <mergeCell ref="A3:J3"/>
    <mergeCell ref="A8:B8"/>
    <mergeCell ref="H8:J8"/>
    <mergeCell ref="A5:L5"/>
  </mergeCells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zoomScaleSheetLayoutView="78" workbookViewId="0">
      <selection activeCell="A5" sqref="A5:L5"/>
    </sheetView>
  </sheetViews>
  <sheetFormatPr defaultColWidth="9.140625" defaultRowHeight="12.75"/>
  <cols>
    <col min="1" max="1" width="7.42578125" style="185" customWidth="1"/>
    <col min="2" max="2" width="17.140625" style="185" customWidth="1"/>
    <col min="3" max="3" width="11" style="185" customWidth="1"/>
    <col min="4" max="4" width="10" style="185" customWidth="1"/>
    <col min="5" max="5" width="11.85546875" style="185" customWidth="1"/>
    <col min="6" max="6" width="12.140625" style="185" customWidth="1"/>
    <col min="7" max="7" width="13.28515625" style="185" customWidth="1"/>
    <col min="8" max="8" width="14.5703125" style="185" customWidth="1"/>
    <col min="9" max="9" width="12" style="185" customWidth="1"/>
    <col min="10" max="10" width="13.140625" style="185" customWidth="1"/>
    <col min="11" max="11" width="10.85546875" style="185" customWidth="1"/>
    <col min="12" max="12" width="10.7109375" style="185" customWidth="1"/>
    <col min="13" max="16384" width="9.140625" style="185"/>
  </cols>
  <sheetData>
    <row r="1" spans="1:16" s="90" customFormat="1">
      <c r="E1" s="1657"/>
      <c r="F1" s="1657"/>
      <c r="G1" s="1657"/>
      <c r="H1" s="1657"/>
      <c r="I1" s="1657"/>
      <c r="J1" s="346" t="s">
        <v>667</v>
      </c>
    </row>
    <row r="2" spans="1:16" s="90" customFormat="1" ht="15">
      <c r="A2" s="1658" t="s">
        <v>0</v>
      </c>
      <c r="B2" s="1658"/>
      <c r="C2" s="1658"/>
      <c r="D2" s="1658"/>
      <c r="E2" s="1658"/>
      <c r="F2" s="1658"/>
      <c r="G2" s="1658"/>
      <c r="H2" s="1658"/>
      <c r="I2" s="1658"/>
      <c r="J2" s="1658"/>
    </row>
    <row r="3" spans="1:16" s="90" customFormat="1" ht="20.25">
      <c r="A3" s="1072" t="s">
        <v>546</v>
      </c>
      <c r="B3" s="1072"/>
      <c r="C3" s="1072"/>
      <c r="D3" s="1072"/>
      <c r="E3" s="1072"/>
      <c r="F3" s="1072"/>
      <c r="G3" s="1072"/>
      <c r="H3" s="1072"/>
      <c r="I3" s="1072"/>
      <c r="J3" s="1072"/>
    </row>
    <row r="4" spans="1:16" s="90" customFormat="1" ht="14.25" customHeight="1"/>
    <row r="5" spans="1:16" ht="16.5" customHeight="1">
      <c r="A5" s="1660" t="s">
        <v>668</v>
      </c>
      <c r="B5" s="1660"/>
      <c r="C5" s="1660"/>
      <c r="D5" s="1660"/>
      <c r="E5" s="1660"/>
      <c r="F5" s="1660"/>
      <c r="G5" s="1660"/>
      <c r="H5" s="1660"/>
      <c r="I5" s="1660"/>
      <c r="J5" s="1660"/>
      <c r="K5" s="1660"/>
      <c r="L5" s="1660"/>
    </row>
    <row r="6" spans="1:16" ht="13.5" customHeight="1">
      <c r="A6" s="347"/>
      <c r="B6" s="347"/>
      <c r="C6" s="347"/>
      <c r="D6" s="347"/>
      <c r="E6" s="347"/>
      <c r="F6" s="347"/>
      <c r="G6" s="347"/>
      <c r="H6" s="347"/>
      <c r="I6" s="347"/>
      <c r="J6" s="347"/>
    </row>
    <row r="7" spans="1:16" ht="0.75" customHeight="1"/>
    <row r="8" spans="1:16">
      <c r="A8" s="1659" t="s">
        <v>660</v>
      </c>
      <c r="B8" s="1659"/>
      <c r="C8" s="348"/>
      <c r="H8" s="1341" t="s">
        <v>558</v>
      </c>
      <c r="I8" s="1341"/>
      <c r="J8" s="1341"/>
    </row>
    <row r="9" spans="1:16">
      <c r="A9" s="1342" t="s">
        <v>2</v>
      </c>
      <c r="B9" s="1342" t="s">
        <v>40</v>
      </c>
      <c r="C9" s="1663" t="s">
        <v>661</v>
      </c>
      <c r="D9" s="1663"/>
      <c r="E9" s="1663" t="s">
        <v>118</v>
      </c>
      <c r="F9" s="1663"/>
      <c r="G9" s="1663" t="s">
        <v>662</v>
      </c>
      <c r="H9" s="1663"/>
      <c r="I9" s="1663" t="s">
        <v>119</v>
      </c>
      <c r="J9" s="1663"/>
      <c r="K9" s="1663" t="s">
        <v>120</v>
      </c>
      <c r="L9" s="1663"/>
      <c r="O9" s="349"/>
      <c r="P9" s="350"/>
    </row>
    <row r="10" spans="1:16" ht="53.25" customHeight="1">
      <c r="A10" s="1342"/>
      <c r="B10" s="1342"/>
      <c r="C10" s="345" t="s">
        <v>663</v>
      </c>
      <c r="D10" s="345" t="s">
        <v>664</v>
      </c>
      <c r="E10" s="345" t="s">
        <v>665</v>
      </c>
      <c r="F10" s="345" t="s">
        <v>666</v>
      </c>
      <c r="G10" s="345" t="s">
        <v>665</v>
      </c>
      <c r="H10" s="345" t="s">
        <v>666</v>
      </c>
      <c r="I10" s="345" t="s">
        <v>663</v>
      </c>
      <c r="J10" s="345" t="s">
        <v>664</v>
      </c>
      <c r="K10" s="345" t="s">
        <v>663</v>
      </c>
      <c r="L10" s="345" t="s">
        <v>664</v>
      </c>
    </row>
    <row r="11" spans="1:16">
      <c r="A11" s="345">
        <v>1</v>
      </c>
      <c r="B11" s="345">
        <v>2</v>
      </c>
      <c r="C11" s="345">
        <v>3</v>
      </c>
      <c r="D11" s="345">
        <v>4</v>
      </c>
      <c r="E11" s="345">
        <v>5</v>
      </c>
      <c r="F11" s="345">
        <v>6</v>
      </c>
      <c r="G11" s="345">
        <v>7</v>
      </c>
      <c r="H11" s="345">
        <v>8</v>
      </c>
      <c r="I11" s="345">
        <v>9</v>
      </c>
      <c r="J11" s="345">
        <v>10</v>
      </c>
      <c r="K11" s="345">
        <v>11</v>
      </c>
      <c r="L11" s="345">
        <v>12</v>
      </c>
    </row>
    <row r="12" spans="1:16">
      <c r="A12" s="351">
        <v>1</v>
      </c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</row>
    <row r="13" spans="1:16">
      <c r="A13" s="351">
        <v>2</v>
      </c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</row>
    <row r="14" spans="1:16">
      <c r="A14" s="351">
        <v>3</v>
      </c>
      <c r="B14" s="349"/>
      <c r="C14" s="349"/>
      <c r="D14" s="349"/>
      <c r="E14" s="349" t="s">
        <v>11</v>
      </c>
      <c r="F14" s="349"/>
      <c r="G14" s="349"/>
      <c r="H14" s="349"/>
      <c r="I14" s="349"/>
      <c r="J14" s="349"/>
      <c r="K14" s="349"/>
      <c r="L14" s="349"/>
    </row>
    <row r="15" spans="1:16">
      <c r="A15" s="351">
        <v>4</v>
      </c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349"/>
    </row>
    <row r="16" spans="1:16">
      <c r="A16" s="351">
        <v>5</v>
      </c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</row>
    <row r="17" spans="1:12">
      <c r="A17" s="351">
        <v>6</v>
      </c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</row>
    <row r="18" spans="1:12">
      <c r="A18" s="351">
        <v>7</v>
      </c>
      <c r="B18" s="349"/>
      <c r="C18" s="349"/>
      <c r="D18" s="349"/>
      <c r="E18" s="349"/>
      <c r="F18" s="349"/>
      <c r="G18" s="349"/>
      <c r="H18" s="349"/>
      <c r="I18" s="349"/>
      <c r="J18" s="349"/>
      <c r="K18" s="349"/>
      <c r="L18" s="349"/>
    </row>
    <row r="19" spans="1:12">
      <c r="A19" s="351">
        <v>8</v>
      </c>
      <c r="B19" s="349"/>
      <c r="C19" s="349"/>
      <c r="D19" s="349"/>
      <c r="E19" s="349"/>
      <c r="F19" s="349"/>
      <c r="G19" s="349"/>
      <c r="H19" s="349"/>
      <c r="I19" s="349"/>
      <c r="J19" s="349"/>
      <c r="K19" s="349"/>
      <c r="L19" s="349"/>
    </row>
    <row r="20" spans="1:12">
      <c r="A20" s="351">
        <v>9</v>
      </c>
      <c r="B20" s="349"/>
      <c r="C20" s="349"/>
      <c r="D20" s="349"/>
      <c r="E20" s="349"/>
      <c r="F20" s="349"/>
      <c r="G20" s="349"/>
      <c r="H20" s="349"/>
      <c r="I20" s="349"/>
      <c r="J20" s="349"/>
      <c r="K20" s="349"/>
      <c r="L20" s="349"/>
    </row>
    <row r="21" spans="1:12">
      <c r="A21" s="351">
        <v>10</v>
      </c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</row>
    <row r="22" spans="1:12">
      <c r="A22" s="351">
        <v>11</v>
      </c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</row>
    <row r="23" spans="1:12">
      <c r="A23" s="351">
        <v>12</v>
      </c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</row>
    <row r="24" spans="1:12">
      <c r="A24" s="351">
        <v>13</v>
      </c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</row>
    <row r="25" spans="1:12">
      <c r="A25" s="351">
        <v>14</v>
      </c>
      <c r="B25" s="349"/>
      <c r="C25" s="349"/>
      <c r="D25" s="349"/>
      <c r="E25" s="349"/>
      <c r="F25" s="349"/>
      <c r="G25" s="349"/>
      <c r="H25" s="349"/>
      <c r="I25" s="349"/>
      <c r="J25" s="349"/>
      <c r="K25" s="349"/>
      <c r="L25" s="349"/>
    </row>
    <row r="26" spans="1:12">
      <c r="A26" s="352" t="s">
        <v>7</v>
      </c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</row>
    <row r="27" spans="1:12">
      <c r="A27" s="352" t="s">
        <v>7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</row>
    <row r="28" spans="1:12">
      <c r="A28" s="94" t="s">
        <v>19</v>
      </c>
      <c r="B28" s="353"/>
      <c r="C28" s="353"/>
      <c r="D28" s="349"/>
      <c r="E28" s="349"/>
      <c r="F28" s="349"/>
      <c r="G28" s="349"/>
      <c r="H28" s="349"/>
      <c r="I28" s="349"/>
      <c r="J28" s="349"/>
      <c r="K28" s="349"/>
      <c r="L28" s="349"/>
    </row>
    <row r="29" spans="1:12">
      <c r="A29" s="103"/>
      <c r="B29" s="127"/>
      <c r="C29" s="127"/>
      <c r="D29" s="350"/>
      <c r="E29" s="350"/>
      <c r="F29" s="350"/>
      <c r="G29" s="350"/>
      <c r="H29" s="350"/>
      <c r="I29" s="350"/>
      <c r="J29" s="350"/>
    </row>
    <row r="30" spans="1:12">
      <c r="A30" s="103"/>
      <c r="B30" s="127"/>
      <c r="C30" s="127"/>
      <c r="D30" s="350"/>
      <c r="E30" s="350"/>
      <c r="F30" s="350"/>
      <c r="G30" s="350"/>
      <c r="H30" s="350"/>
      <c r="I30" s="350"/>
      <c r="J30" s="350"/>
    </row>
    <row r="31" spans="1:12">
      <c r="A31" s="103"/>
      <c r="B31" s="127"/>
      <c r="C31" s="127"/>
      <c r="D31" s="350"/>
      <c r="E31" s="350"/>
      <c r="F31" s="350"/>
      <c r="G31" s="350"/>
      <c r="H31" s="350"/>
      <c r="I31" s="350"/>
      <c r="J31" s="350"/>
    </row>
    <row r="32" spans="1:12" ht="15.75" customHeight="1">
      <c r="A32" s="106" t="s">
        <v>12</v>
      </c>
      <c r="B32" s="106"/>
      <c r="C32" s="106"/>
      <c r="D32" s="106"/>
      <c r="E32" s="106"/>
      <c r="F32" s="106"/>
      <c r="G32" s="106"/>
      <c r="I32" s="1662" t="s">
        <v>13</v>
      </c>
      <c r="J32" s="1662"/>
    </row>
    <row r="33" spans="1:11" ht="12.75" customHeight="1">
      <c r="A33" s="1270" t="s">
        <v>669</v>
      </c>
      <c r="B33" s="1270"/>
      <c r="C33" s="1270"/>
      <c r="D33" s="1270"/>
      <c r="E33" s="1270"/>
      <c r="F33" s="1270"/>
      <c r="G33" s="1270"/>
      <c r="H33" s="1270"/>
      <c r="I33" s="1270"/>
      <c r="J33" s="1270"/>
    </row>
    <row r="34" spans="1:11" ht="12.75" customHeight="1">
      <c r="A34" s="354"/>
      <c r="B34" s="354"/>
      <c r="C34" s="354"/>
      <c r="D34" s="354"/>
      <c r="E34" s="354"/>
      <c r="F34" s="354"/>
      <c r="G34" s="354"/>
      <c r="H34" s="1662" t="s">
        <v>77</v>
      </c>
      <c r="I34" s="1662"/>
      <c r="J34" s="1662"/>
      <c r="K34" s="1662"/>
    </row>
    <row r="35" spans="1:11">
      <c r="A35" s="106"/>
      <c r="B35" s="106"/>
      <c r="C35" s="106"/>
      <c r="E35" s="106"/>
      <c r="H35" s="1659" t="s">
        <v>76</v>
      </c>
      <c r="I35" s="1659"/>
      <c r="J35" s="1659"/>
    </row>
    <row r="39" spans="1:11">
      <c r="A39" s="1661"/>
      <c r="B39" s="1661"/>
      <c r="C39" s="1661"/>
      <c r="D39" s="1661"/>
      <c r="E39" s="1661"/>
      <c r="F39" s="1661"/>
      <c r="G39" s="1661"/>
      <c r="H39" s="1661"/>
      <c r="I39" s="1661"/>
      <c r="J39" s="1661"/>
    </row>
    <row r="41" spans="1:11">
      <c r="A41" s="1661"/>
      <c r="B41" s="1661"/>
      <c r="C41" s="1661"/>
      <c r="D41" s="1661"/>
      <c r="E41" s="1661"/>
      <c r="F41" s="1661"/>
      <c r="G41" s="1661"/>
      <c r="H41" s="1661"/>
      <c r="I41" s="1661"/>
      <c r="J41" s="1661"/>
    </row>
  </sheetData>
  <mergeCells count="19">
    <mergeCell ref="A41:J41"/>
    <mergeCell ref="H34:K34"/>
    <mergeCell ref="A9:A10"/>
    <mergeCell ref="B9:B10"/>
    <mergeCell ref="C9:D9"/>
    <mergeCell ref="E9:F9"/>
    <mergeCell ref="G9:H9"/>
    <mergeCell ref="I9:J9"/>
    <mergeCell ref="K9:L9"/>
    <mergeCell ref="I32:J32"/>
    <mergeCell ref="A33:J33"/>
    <mergeCell ref="H35:J35"/>
    <mergeCell ref="A39:J39"/>
    <mergeCell ref="E1:I1"/>
    <mergeCell ref="A2:J2"/>
    <mergeCell ref="A3:J3"/>
    <mergeCell ref="A8:B8"/>
    <mergeCell ref="H8:J8"/>
    <mergeCell ref="A5:L5"/>
  </mergeCells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view="pageBreakPreview" zoomScale="90" zoomScaleSheetLayoutView="90" workbookViewId="0">
      <selection activeCell="E14" sqref="E14"/>
    </sheetView>
  </sheetViews>
  <sheetFormatPr defaultRowHeight="12.75"/>
  <cols>
    <col min="1" max="1" width="7.5703125" customWidth="1"/>
    <col min="2" max="2" width="16.140625" customWidth="1"/>
    <col min="3" max="3" width="9.7109375" customWidth="1"/>
    <col min="5" max="5" width="9.5703125" customWidth="1"/>
    <col min="6" max="6" width="7.5703125" customWidth="1"/>
    <col min="7" max="7" width="8.42578125" customWidth="1"/>
    <col min="8" max="8" width="10.5703125" customWidth="1"/>
    <col min="9" max="9" width="9.85546875" customWidth="1"/>
    <col min="12" max="12" width="7.5703125" customWidth="1"/>
    <col min="13" max="13" width="12.28515625" customWidth="1"/>
    <col min="14" max="14" width="15.85546875" customWidth="1"/>
  </cols>
  <sheetData>
    <row r="1" spans="1:19" ht="12.75" customHeight="1">
      <c r="D1" s="1033"/>
      <c r="E1" s="1033"/>
      <c r="F1" s="1033"/>
      <c r="G1" s="1033"/>
      <c r="H1" s="1033"/>
      <c r="I1" s="1033"/>
      <c r="J1" s="1033"/>
      <c r="K1" s="1"/>
      <c r="M1" s="111" t="s">
        <v>80</v>
      </c>
    </row>
    <row r="2" spans="1:19" ht="15">
      <c r="A2" s="1156" t="s">
        <v>0</v>
      </c>
      <c r="B2" s="1156"/>
      <c r="C2" s="1156"/>
      <c r="D2" s="1156"/>
      <c r="E2" s="1156"/>
      <c r="F2" s="1156"/>
      <c r="G2" s="1156"/>
      <c r="H2" s="1156"/>
      <c r="I2" s="1156"/>
      <c r="J2" s="1156"/>
      <c r="K2" s="1156"/>
      <c r="L2" s="1156"/>
      <c r="M2" s="1156"/>
      <c r="N2" s="1156"/>
    </row>
    <row r="3" spans="1:19" ht="20.25">
      <c r="A3" s="1092" t="s">
        <v>546</v>
      </c>
      <c r="B3" s="1092"/>
      <c r="C3" s="1092"/>
      <c r="D3" s="1092"/>
      <c r="E3" s="1092"/>
      <c r="F3" s="1092"/>
      <c r="G3" s="1092"/>
      <c r="H3" s="1092"/>
      <c r="I3" s="1092"/>
      <c r="J3" s="1092"/>
      <c r="K3" s="1092"/>
      <c r="L3" s="1092"/>
      <c r="M3" s="1092"/>
      <c r="N3" s="1092"/>
    </row>
    <row r="4" spans="1:19" ht="11.25" customHeight="1"/>
    <row r="5" spans="1:19" ht="15.75">
      <c r="A5" s="1093" t="s">
        <v>554</v>
      </c>
      <c r="B5" s="1093"/>
      <c r="C5" s="1093"/>
      <c r="D5" s="1093"/>
      <c r="E5" s="1093"/>
      <c r="F5" s="1093"/>
      <c r="G5" s="1093"/>
      <c r="H5" s="1093"/>
      <c r="I5" s="1093"/>
      <c r="J5" s="1093"/>
      <c r="K5" s="1093"/>
      <c r="L5" s="1093"/>
      <c r="M5" s="1093"/>
      <c r="N5" s="1093"/>
    </row>
    <row r="7" spans="1:19">
      <c r="A7" s="404" t="s">
        <v>745</v>
      </c>
      <c r="B7" s="404"/>
      <c r="L7" s="1152" t="s">
        <v>746</v>
      </c>
      <c r="M7" s="1152"/>
      <c r="N7" s="1152"/>
    </row>
    <row r="8" spans="1:19" ht="15.75" customHeight="1">
      <c r="A8" s="1153" t="s">
        <v>2</v>
      </c>
      <c r="B8" s="1153" t="s">
        <v>3</v>
      </c>
      <c r="C8" s="1052" t="s">
        <v>4</v>
      </c>
      <c r="D8" s="1052"/>
      <c r="E8" s="1052"/>
      <c r="F8" s="1052"/>
      <c r="G8" s="1052"/>
      <c r="H8" s="1052" t="s">
        <v>92</v>
      </c>
      <c r="I8" s="1052"/>
      <c r="J8" s="1052"/>
      <c r="K8" s="1052"/>
      <c r="L8" s="1052"/>
      <c r="M8" s="1153" t="s">
        <v>124</v>
      </c>
      <c r="N8" s="1089" t="s">
        <v>125</v>
      </c>
    </row>
    <row r="9" spans="1:19" ht="51">
      <c r="A9" s="1154"/>
      <c r="B9" s="1154"/>
      <c r="C9" s="5" t="s">
        <v>5</v>
      </c>
      <c r="D9" s="5" t="s">
        <v>6</v>
      </c>
      <c r="E9" s="5" t="s">
        <v>351</v>
      </c>
      <c r="F9" s="5" t="s">
        <v>90</v>
      </c>
      <c r="G9" s="5" t="s">
        <v>191</v>
      </c>
      <c r="H9" s="5" t="s">
        <v>5</v>
      </c>
      <c r="I9" s="5" t="s">
        <v>6</v>
      </c>
      <c r="J9" s="5" t="s">
        <v>351</v>
      </c>
      <c r="K9" s="5" t="s">
        <v>90</v>
      </c>
      <c r="L9" s="5" t="s">
        <v>190</v>
      </c>
      <c r="M9" s="1154"/>
      <c r="N9" s="1089"/>
      <c r="R9" s="9"/>
      <c r="S9" s="13"/>
    </row>
    <row r="10" spans="1:19" s="15" customForma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9">
      <c r="A11" s="8">
        <v>1</v>
      </c>
      <c r="B11" s="360" t="s">
        <v>670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9">
      <c r="A12" s="8">
        <v>2</v>
      </c>
      <c r="B12" s="360" t="s">
        <v>671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</row>
    <row r="13" spans="1:19">
      <c r="A13" s="8">
        <v>3</v>
      </c>
      <c r="B13" s="360" t="s">
        <v>672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</row>
    <row r="14" spans="1:19">
      <c r="A14" s="8">
        <v>4</v>
      </c>
      <c r="B14" s="360" t="s">
        <v>673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</row>
    <row r="15" spans="1:19">
      <c r="A15" s="8">
        <v>5</v>
      </c>
      <c r="B15" s="360" t="s">
        <v>674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1:19">
      <c r="A16" s="8">
        <v>6</v>
      </c>
      <c r="B16" s="360" t="s">
        <v>675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</row>
    <row r="17" spans="1:14">
      <c r="A17" s="8">
        <v>7</v>
      </c>
      <c r="B17" s="360" t="s">
        <v>676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</row>
    <row r="18" spans="1:14">
      <c r="A18" s="8">
        <v>8</v>
      </c>
      <c r="B18" s="360" t="s">
        <v>677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</row>
    <row r="19" spans="1:14">
      <c r="A19" s="8">
        <v>9</v>
      </c>
      <c r="B19" s="360" t="s">
        <v>678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</row>
    <row r="20" spans="1:14">
      <c r="A20" s="8">
        <v>10</v>
      </c>
      <c r="B20" s="360" t="s">
        <v>679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1:14">
      <c r="A21" s="8">
        <v>11</v>
      </c>
      <c r="B21" s="360" t="s">
        <v>680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</row>
    <row r="22" spans="1:14">
      <c r="A22" s="8">
        <v>12</v>
      </c>
      <c r="B22" s="360" t="s">
        <v>681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</row>
    <row r="23" spans="1:14">
      <c r="A23" s="8">
        <v>13</v>
      </c>
      <c r="B23" s="360" t="s">
        <v>682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</row>
    <row r="24" spans="1:14">
      <c r="A24" s="8">
        <v>14</v>
      </c>
      <c r="B24" s="360" t="s">
        <v>683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</row>
    <row r="25" spans="1:14">
      <c r="A25" s="8">
        <v>15</v>
      </c>
      <c r="B25" s="360" t="s">
        <v>684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</row>
    <row r="26" spans="1:14">
      <c r="A26" s="8">
        <v>16</v>
      </c>
      <c r="B26" s="360" t="s">
        <v>685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</row>
    <row r="27" spans="1:14">
      <c r="A27" s="8">
        <v>17</v>
      </c>
      <c r="B27" s="360" t="s">
        <v>686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</row>
    <row r="28" spans="1:14">
      <c r="A28" s="8">
        <v>18</v>
      </c>
      <c r="B28" s="360" t="s">
        <v>687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</row>
    <row r="29" spans="1:14">
      <c r="A29" s="8">
        <v>19</v>
      </c>
      <c r="B29" s="360" t="s">
        <v>688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</row>
    <row r="30" spans="1:14">
      <c r="A30" s="8">
        <v>20</v>
      </c>
      <c r="B30" s="360" t="s">
        <v>689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</row>
    <row r="31" spans="1:14">
      <c r="A31" s="8">
        <v>21</v>
      </c>
      <c r="B31" s="360" t="s">
        <v>690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</row>
    <row r="32" spans="1:14">
      <c r="A32" s="8">
        <v>22</v>
      </c>
      <c r="B32" s="360" t="s">
        <v>691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</row>
    <row r="33" spans="1:14">
      <c r="A33" s="8">
        <v>23</v>
      </c>
      <c r="B33" s="360" t="s">
        <v>692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</row>
    <row r="34" spans="1:14">
      <c r="A34" s="8">
        <v>24</v>
      </c>
      <c r="B34" s="360" t="s">
        <v>715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</row>
    <row r="35" spans="1:14">
      <c r="A35" s="8">
        <v>25</v>
      </c>
      <c r="B35" s="360" t="s">
        <v>693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</row>
    <row r="36" spans="1:14">
      <c r="A36" s="8">
        <v>26</v>
      </c>
      <c r="B36" s="360" t="s">
        <v>694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</row>
    <row r="37" spans="1:14">
      <c r="A37" s="8">
        <v>27</v>
      </c>
      <c r="B37" s="360" t="s">
        <v>695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</row>
    <row r="38" spans="1:14">
      <c r="A38" s="8">
        <v>28</v>
      </c>
      <c r="B38" s="360" t="s">
        <v>696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</row>
    <row r="39" spans="1:14">
      <c r="A39" s="8">
        <v>29</v>
      </c>
      <c r="B39" s="360" t="s">
        <v>716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</row>
    <row r="40" spans="1:14">
      <c r="A40" s="8">
        <v>30</v>
      </c>
      <c r="B40" s="360" t="s">
        <v>697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</row>
    <row r="41" spans="1:14">
      <c r="A41" s="8">
        <v>31</v>
      </c>
      <c r="B41" s="360" t="s">
        <v>698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</row>
    <row r="42" spans="1:14">
      <c r="A42" s="8">
        <v>32</v>
      </c>
      <c r="B42" s="360" t="s">
        <v>699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</row>
    <row r="43" spans="1:14">
      <c r="A43" s="8">
        <v>33</v>
      </c>
      <c r="B43" s="360" t="s">
        <v>700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</row>
    <row r="44" spans="1:14">
      <c r="A44" s="8">
        <v>34</v>
      </c>
      <c r="B44" s="360" t="s">
        <v>701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</row>
    <row r="45" spans="1:14">
      <c r="A45" s="8">
        <v>35</v>
      </c>
      <c r="B45" s="360" t="s">
        <v>702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</row>
    <row r="46" spans="1:14">
      <c r="A46" s="8">
        <v>36</v>
      </c>
      <c r="B46" s="360" t="s">
        <v>717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</row>
    <row r="47" spans="1:14">
      <c r="A47" s="8">
        <v>37</v>
      </c>
      <c r="B47" s="360" t="s">
        <v>703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</row>
    <row r="48" spans="1:14">
      <c r="A48" s="8">
        <v>38</v>
      </c>
      <c r="B48" s="360" t="s">
        <v>704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</row>
    <row r="49" spans="1:14">
      <c r="A49" s="8">
        <v>39</v>
      </c>
      <c r="B49" s="360" t="s">
        <v>705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</row>
    <row r="50" spans="1:14">
      <c r="A50" s="8">
        <v>40</v>
      </c>
      <c r="B50" s="360" t="s">
        <v>706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</row>
    <row r="51" spans="1:14">
      <c r="A51" s="8">
        <v>41</v>
      </c>
      <c r="B51" s="360" t="s">
        <v>707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</row>
    <row r="52" spans="1:14">
      <c r="A52" s="8">
        <v>42</v>
      </c>
      <c r="B52" s="360" t="s">
        <v>708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</row>
    <row r="53" spans="1:14">
      <c r="A53" s="8">
        <v>43</v>
      </c>
      <c r="B53" s="360" t="s">
        <v>709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</row>
    <row r="54" spans="1:14">
      <c r="A54" s="8">
        <v>44</v>
      </c>
      <c r="B54" s="360" t="s">
        <v>710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</row>
    <row r="55" spans="1:14">
      <c r="A55" s="8">
        <v>45</v>
      </c>
      <c r="B55" s="360" t="s">
        <v>711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</row>
    <row r="56" spans="1:14">
      <c r="A56" s="8">
        <v>46</v>
      </c>
      <c r="B56" s="360" t="s">
        <v>712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</row>
    <row r="57" spans="1:14">
      <c r="A57" s="8">
        <v>47</v>
      </c>
      <c r="B57" s="360" t="s">
        <v>713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</row>
    <row r="58" spans="1:14">
      <c r="A58" s="8">
        <v>48</v>
      </c>
      <c r="B58" s="360" t="s">
        <v>718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</row>
    <row r="59" spans="1:14">
      <c r="A59" s="8">
        <v>49</v>
      </c>
      <c r="B59" s="360" t="s">
        <v>719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</row>
    <row r="60" spans="1:14">
      <c r="A60" s="8">
        <v>50</v>
      </c>
      <c r="B60" s="360" t="s">
        <v>714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</row>
    <row r="61" spans="1:14">
      <c r="A61" s="8">
        <v>51</v>
      </c>
      <c r="B61" s="360" t="s">
        <v>720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</row>
    <row r="62" spans="1:14">
      <c r="A62" s="1049" t="s">
        <v>19</v>
      </c>
      <c r="B62" s="1051"/>
      <c r="C62" s="31">
        <f>SUM(C11:C61)</f>
        <v>0</v>
      </c>
      <c r="D62" s="31">
        <f t="shared" ref="D62:N62" si="0">SUM(D11:D61)</f>
        <v>0</v>
      </c>
      <c r="E62" s="31">
        <f t="shared" si="0"/>
        <v>0</v>
      </c>
      <c r="F62" s="31">
        <f t="shared" si="0"/>
        <v>0</v>
      </c>
      <c r="G62" s="31">
        <f t="shared" si="0"/>
        <v>0</v>
      </c>
      <c r="H62" s="31">
        <f t="shared" si="0"/>
        <v>0</v>
      </c>
      <c r="I62" s="31">
        <f t="shared" si="0"/>
        <v>0</v>
      </c>
      <c r="J62" s="31">
        <f t="shared" si="0"/>
        <v>0</v>
      </c>
      <c r="K62" s="31">
        <f t="shared" si="0"/>
        <v>0</v>
      </c>
      <c r="L62" s="31">
        <f t="shared" si="0"/>
        <v>0</v>
      </c>
      <c r="M62" s="31">
        <f t="shared" si="0"/>
        <v>0</v>
      </c>
      <c r="N62" s="31">
        <f t="shared" si="0"/>
        <v>0</v>
      </c>
    </row>
    <row r="63" spans="1:14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1:14">
      <c r="A64" s="11" t="s">
        <v>8</v>
      </c>
    </row>
    <row r="65" spans="1:14">
      <c r="A65" t="s">
        <v>9</v>
      </c>
    </row>
    <row r="66" spans="1:14">
      <c r="A66" t="s">
        <v>10</v>
      </c>
      <c r="L66" s="12" t="s">
        <v>11</v>
      </c>
      <c r="M66" s="12"/>
      <c r="N66" s="12" t="s">
        <v>11</v>
      </c>
    </row>
    <row r="67" spans="1:14">
      <c r="A67" s="16" t="s">
        <v>419</v>
      </c>
      <c r="J67" s="12"/>
      <c r="K67" s="12"/>
      <c r="L67" s="12"/>
    </row>
    <row r="68" spans="1:14">
      <c r="C68" s="16" t="s">
        <v>420</v>
      </c>
      <c r="E68" s="13"/>
      <c r="F68" s="13"/>
      <c r="G68" s="13"/>
      <c r="H68" s="13"/>
      <c r="I68" s="13"/>
      <c r="J68" s="13"/>
      <c r="K68" s="13"/>
      <c r="L68" s="13"/>
      <c r="M68" s="13"/>
    </row>
    <row r="69" spans="1:14"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1:14"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4" ht="15.75" customHeight="1">
      <c r="A71" s="14" t="s">
        <v>12</v>
      </c>
      <c r="B71" s="14"/>
      <c r="C71" s="14"/>
      <c r="D71" s="14"/>
      <c r="E71" s="14"/>
      <c r="F71" s="14"/>
      <c r="G71" s="14"/>
      <c r="H71" s="14"/>
      <c r="L71" s="1148" t="s">
        <v>13</v>
      </c>
      <c r="M71" s="1148"/>
      <c r="N71" s="1148"/>
    </row>
    <row r="72" spans="1:14" ht="15.75" customHeight="1">
      <c r="A72" s="1148" t="s">
        <v>14</v>
      </c>
      <c r="B72" s="1148"/>
      <c r="C72" s="1148"/>
      <c r="D72" s="1148"/>
      <c r="E72" s="1148"/>
      <c r="F72" s="1148"/>
      <c r="G72" s="1148"/>
      <c r="H72" s="1148"/>
      <c r="I72" s="1148"/>
      <c r="J72" s="1148"/>
      <c r="K72" s="1148"/>
      <c r="L72" s="1148"/>
      <c r="M72" s="1148"/>
      <c r="N72" s="1148"/>
    </row>
    <row r="73" spans="1:14" ht="15.75">
      <c r="A73" s="1148" t="s">
        <v>15</v>
      </c>
      <c r="B73" s="1148"/>
      <c r="C73" s="1148"/>
      <c r="D73" s="1148"/>
      <c r="E73" s="1148"/>
      <c r="F73" s="1148"/>
      <c r="G73" s="1148"/>
      <c r="H73" s="1148"/>
      <c r="I73" s="1148"/>
      <c r="J73" s="1148"/>
      <c r="K73" s="1148"/>
      <c r="L73" s="1148"/>
      <c r="M73" s="1148"/>
      <c r="N73" s="1148"/>
    </row>
    <row r="74" spans="1:14">
      <c r="L74" s="1037"/>
      <c r="M74" s="1037"/>
      <c r="N74" s="1037"/>
    </row>
    <row r="75" spans="1:14">
      <c r="A75" s="1147"/>
      <c r="B75" s="1147"/>
      <c r="C75" s="1147"/>
      <c r="D75" s="1147"/>
      <c r="E75" s="1147"/>
      <c r="F75" s="1147"/>
      <c r="G75" s="1147"/>
      <c r="H75" s="1147"/>
      <c r="I75" s="1147"/>
      <c r="J75" s="1147"/>
      <c r="K75" s="1147"/>
      <c r="L75" s="1147"/>
      <c r="M75" s="1147"/>
      <c r="N75" s="1147"/>
    </row>
  </sheetData>
  <mergeCells count="17">
    <mergeCell ref="D1:J1"/>
    <mergeCell ref="A2:N2"/>
    <mergeCell ref="A3:N3"/>
    <mergeCell ref="A5:N5"/>
    <mergeCell ref="L7:N7"/>
    <mergeCell ref="A75:N75"/>
    <mergeCell ref="L71:N71"/>
    <mergeCell ref="A72:N72"/>
    <mergeCell ref="M8:M9"/>
    <mergeCell ref="N8:N9"/>
    <mergeCell ref="L74:N74"/>
    <mergeCell ref="A73:N73"/>
    <mergeCell ref="A8:A9"/>
    <mergeCell ref="B8:B9"/>
    <mergeCell ref="C8:G8"/>
    <mergeCell ref="H8:L8"/>
    <mergeCell ref="A62:B62"/>
  </mergeCells>
  <phoneticPr fontId="0" type="noConversion"/>
  <printOptions horizontalCentered="1"/>
  <pageMargins left="0.49" right="0.26" top="0.63" bottom="0" header="0.56000000000000005" footer="0.31496062992126"/>
  <pageSetup paperSize="9" scale="95" orientation="landscape" r:id="rId1"/>
  <rowBreaks count="1" manualBreakCount="1">
    <brk id="36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view="pageBreakPreview" topLeftCell="A28" zoomScaleSheetLayoutView="100" workbookViewId="0">
      <selection activeCell="H66" sqref="H66"/>
    </sheetView>
  </sheetViews>
  <sheetFormatPr defaultRowHeight="12.75"/>
  <cols>
    <col min="2" max="2" width="14.140625" customWidth="1"/>
    <col min="3" max="3" width="11.28515625" customWidth="1"/>
    <col min="5" max="5" width="9.5703125" customWidth="1"/>
    <col min="6" max="6" width="9.85546875" customWidth="1"/>
    <col min="7" max="7" width="8.85546875" customWidth="1"/>
    <col min="8" max="8" width="10.5703125" customWidth="1"/>
    <col min="9" max="9" width="9.85546875" customWidth="1"/>
    <col min="11" max="11" width="11.85546875" customWidth="1"/>
    <col min="12" max="12" width="9.42578125" customWidth="1"/>
    <col min="13" max="13" width="12" customWidth="1"/>
    <col min="14" max="14" width="14.140625" customWidth="1"/>
  </cols>
  <sheetData>
    <row r="1" spans="1:19" ht="12.75" customHeight="1">
      <c r="D1" s="1033"/>
      <c r="E1" s="1033"/>
      <c r="F1" s="1033"/>
      <c r="G1" s="1033"/>
      <c r="H1" s="1033"/>
      <c r="I1" s="1033"/>
      <c r="J1" s="1033"/>
      <c r="M1" s="111" t="s">
        <v>244</v>
      </c>
    </row>
    <row r="2" spans="1:19" ht="15">
      <c r="A2" s="1156" t="s">
        <v>0</v>
      </c>
      <c r="B2" s="1156"/>
      <c r="C2" s="1156"/>
      <c r="D2" s="1156"/>
      <c r="E2" s="1156"/>
      <c r="F2" s="1156"/>
      <c r="G2" s="1156"/>
      <c r="H2" s="1156"/>
      <c r="I2" s="1156"/>
      <c r="J2" s="1156"/>
      <c r="K2" s="1156"/>
      <c r="L2" s="1156"/>
      <c r="M2" s="1156"/>
      <c r="N2" s="1156"/>
    </row>
    <row r="3" spans="1:19" ht="20.25">
      <c r="A3" s="1092" t="s">
        <v>546</v>
      </c>
      <c r="B3" s="1092"/>
      <c r="C3" s="1092"/>
      <c r="D3" s="1092"/>
      <c r="E3" s="1092"/>
      <c r="F3" s="1092"/>
      <c r="G3" s="1092"/>
      <c r="H3" s="1092"/>
      <c r="I3" s="1092"/>
      <c r="J3" s="1092"/>
      <c r="K3" s="1092"/>
      <c r="L3" s="1092"/>
      <c r="M3" s="1092"/>
      <c r="N3" s="1092"/>
    </row>
    <row r="4" spans="1:19" ht="11.25" customHeight="1"/>
    <row r="5" spans="1:19" ht="15.75">
      <c r="A5" s="1093" t="s">
        <v>555</v>
      </c>
      <c r="B5" s="1093"/>
      <c r="C5" s="1093"/>
      <c r="D5" s="1093"/>
      <c r="E5" s="1093"/>
      <c r="F5" s="1093"/>
      <c r="G5" s="1093"/>
      <c r="H5" s="1093"/>
      <c r="I5" s="1093"/>
      <c r="J5" s="1093"/>
      <c r="K5" s="1093"/>
      <c r="L5" s="1093"/>
      <c r="M5" s="1093"/>
      <c r="N5" s="1093"/>
    </row>
    <row r="7" spans="1:19">
      <c r="A7" s="404" t="s">
        <v>745</v>
      </c>
      <c r="B7" s="404"/>
      <c r="C7" s="404"/>
      <c r="L7" s="1152" t="s">
        <v>746</v>
      </c>
      <c r="M7" s="1152"/>
      <c r="N7" s="1152"/>
      <c r="O7" s="121"/>
    </row>
    <row r="8" spans="1:19" ht="15.75" customHeight="1">
      <c r="A8" s="1153" t="s">
        <v>2</v>
      </c>
      <c r="B8" s="1153" t="s">
        <v>3</v>
      </c>
      <c r="C8" s="1052" t="s">
        <v>4</v>
      </c>
      <c r="D8" s="1052"/>
      <c r="E8" s="1052"/>
      <c r="F8" s="1049"/>
      <c r="G8" s="1049"/>
      <c r="H8" s="1052" t="s">
        <v>92</v>
      </c>
      <c r="I8" s="1052"/>
      <c r="J8" s="1052"/>
      <c r="K8" s="1052"/>
      <c r="L8" s="1052"/>
      <c r="M8" s="1153" t="s">
        <v>124</v>
      </c>
      <c r="N8" s="1089" t="s">
        <v>125</v>
      </c>
    </row>
    <row r="9" spans="1:19" ht="51">
      <c r="A9" s="1154"/>
      <c r="B9" s="1154"/>
      <c r="C9" s="5" t="s">
        <v>5</v>
      </c>
      <c r="D9" s="5" t="s">
        <v>6</v>
      </c>
      <c r="E9" s="5" t="s">
        <v>351</v>
      </c>
      <c r="F9" s="5" t="s">
        <v>90</v>
      </c>
      <c r="G9" s="5" t="s">
        <v>108</v>
      </c>
      <c r="H9" s="5" t="s">
        <v>5</v>
      </c>
      <c r="I9" s="5" t="s">
        <v>6</v>
      </c>
      <c r="J9" s="5" t="s">
        <v>351</v>
      </c>
      <c r="K9" s="7" t="s">
        <v>90</v>
      </c>
      <c r="L9" s="7" t="s">
        <v>109</v>
      </c>
      <c r="M9" s="1154"/>
      <c r="N9" s="1089"/>
      <c r="R9" s="9"/>
      <c r="S9" s="13"/>
    </row>
    <row r="10" spans="1:19" s="15" customForma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3">
        <v>11</v>
      </c>
      <c r="L10" s="120">
        <v>12</v>
      </c>
      <c r="M10" s="120">
        <v>13</v>
      </c>
      <c r="N10" s="3">
        <v>14</v>
      </c>
    </row>
    <row r="11" spans="1:19">
      <c r="A11" s="8">
        <v>1</v>
      </c>
      <c r="B11" s="360" t="s">
        <v>670</v>
      </c>
      <c r="C11" s="9">
        <v>296</v>
      </c>
      <c r="D11" s="9">
        <v>0</v>
      </c>
      <c r="E11" s="9">
        <v>0</v>
      </c>
      <c r="F11" s="9">
        <v>2</v>
      </c>
      <c r="G11" s="9">
        <v>298</v>
      </c>
      <c r="H11" s="9">
        <v>296</v>
      </c>
      <c r="I11" s="9">
        <v>0</v>
      </c>
      <c r="J11" s="9">
        <v>0</v>
      </c>
      <c r="K11" s="9">
        <v>2</v>
      </c>
      <c r="L11" s="9">
        <v>298</v>
      </c>
      <c r="M11" s="9">
        <v>0</v>
      </c>
      <c r="N11" s="9">
        <v>0</v>
      </c>
    </row>
    <row r="12" spans="1:19">
      <c r="A12" s="8">
        <v>2</v>
      </c>
      <c r="B12" s="360" t="s">
        <v>671</v>
      </c>
      <c r="C12" s="9">
        <v>372</v>
      </c>
      <c r="D12" s="9">
        <v>0</v>
      </c>
      <c r="E12" s="9">
        <v>0</v>
      </c>
      <c r="F12" s="9">
        <v>0</v>
      </c>
      <c r="G12" s="9">
        <v>372</v>
      </c>
      <c r="H12" s="9">
        <v>372</v>
      </c>
      <c r="I12" s="9">
        <v>0</v>
      </c>
      <c r="J12" s="9">
        <v>0</v>
      </c>
      <c r="K12" s="9">
        <v>0</v>
      </c>
      <c r="L12" s="9">
        <v>372</v>
      </c>
      <c r="M12" s="9">
        <v>0</v>
      </c>
      <c r="N12" s="9">
        <v>0</v>
      </c>
    </row>
    <row r="13" spans="1:19">
      <c r="A13" s="8">
        <v>3</v>
      </c>
      <c r="B13" s="360" t="s">
        <v>672</v>
      </c>
      <c r="C13" s="9">
        <v>388</v>
      </c>
      <c r="D13" s="9">
        <v>0</v>
      </c>
      <c r="E13" s="9">
        <v>0</v>
      </c>
      <c r="F13" s="9">
        <v>0</v>
      </c>
      <c r="G13" s="9">
        <v>388</v>
      </c>
      <c r="H13" s="9">
        <v>388</v>
      </c>
      <c r="I13" s="9">
        <v>0</v>
      </c>
      <c r="J13" s="9">
        <v>0</v>
      </c>
      <c r="K13" s="9">
        <v>0</v>
      </c>
      <c r="L13" s="9">
        <v>388</v>
      </c>
      <c r="M13" s="9">
        <v>0</v>
      </c>
      <c r="N13" s="9">
        <v>0</v>
      </c>
    </row>
    <row r="14" spans="1:19">
      <c r="A14" s="8">
        <v>4</v>
      </c>
      <c r="B14" s="360" t="s">
        <v>673</v>
      </c>
      <c r="C14" s="9">
        <v>385</v>
      </c>
      <c r="D14" s="9">
        <v>0</v>
      </c>
      <c r="E14" s="9">
        <v>0</v>
      </c>
      <c r="F14" s="9">
        <v>0</v>
      </c>
      <c r="G14" s="9">
        <v>385</v>
      </c>
      <c r="H14" s="9">
        <v>385</v>
      </c>
      <c r="I14" s="9">
        <v>0</v>
      </c>
      <c r="J14" s="9">
        <v>0</v>
      </c>
      <c r="K14" s="20">
        <v>0</v>
      </c>
      <c r="L14" s="9">
        <v>385</v>
      </c>
      <c r="M14" s="9">
        <v>0</v>
      </c>
      <c r="N14" s="9">
        <v>0</v>
      </c>
    </row>
    <row r="15" spans="1:19">
      <c r="A15" s="8">
        <v>5</v>
      </c>
      <c r="B15" s="360" t="s">
        <v>674</v>
      </c>
      <c r="C15" s="9">
        <v>671</v>
      </c>
      <c r="D15" s="9">
        <v>1</v>
      </c>
      <c r="E15" s="9">
        <v>32</v>
      </c>
      <c r="F15" s="9">
        <v>0</v>
      </c>
      <c r="G15" s="9">
        <v>704</v>
      </c>
      <c r="H15" s="9">
        <v>671</v>
      </c>
      <c r="I15" s="9">
        <v>1</v>
      </c>
      <c r="J15" s="9">
        <v>32</v>
      </c>
      <c r="K15" s="9">
        <v>0</v>
      </c>
      <c r="L15" s="9">
        <v>704</v>
      </c>
      <c r="M15" s="9">
        <v>0</v>
      </c>
      <c r="N15" s="9">
        <v>0</v>
      </c>
    </row>
    <row r="16" spans="1:19">
      <c r="A16" s="8">
        <v>6</v>
      </c>
      <c r="B16" s="360" t="s">
        <v>675</v>
      </c>
      <c r="C16" s="9">
        <v>767</v>
      </c>
      <c r="D16" s="9">
        <v>2</v>
      </c>
      <c r="E16" s="9">
        <v>0</v>
      </c>
      <c r="F16" s="9">
        <v>1</v>
      </c>
      <c r="G16" s="9">
        <v>770</v>
      </c>
      <c r="H16" s="9">
        <v>767</v>
      </c>
      <c r="I16" s="9">
        <v>2</v>
      </c>
      <c r="J16" s="9">
        <v>0</v>
      </c>
      <c r="K16" s="9">
        <v>1</v>
      </c>
      <c r="L16" s="9">
        <v>770</v>
      </c>
      <c r="M16" s="9">
        <v>0</v>
      </c>
      <c r="N16" s="9">
        <v>0</v>
      </c>
    </row>
    <row r="17" spans="1:14">
      <c r="A17" s="8">
        <v>7</v>
      </c>
      <c r="B17" s="360" t="s">
        <v>676</v>
      </c>
      <c r="C17" s="9">
        <v>867</v>
      </c>
      <c r="D17" s="9">
        <v>5</v>
      </c>
      <c r="E17" s="9">
        <v>0</v>
      </c>
      <c r="F17" s="9">
        <v>1</v>
      </c>
      <c r="G17" s="9">
        <v>873</v>
      </c>
      <c r="H17" s="9">
        <v>867</v>
      </c>
      <c r="I17" s="9">
        <v>5</v>
      </c>
      <c r="J17" s="9">
        <v>0</v>
      </c>
      <c r="K17" s="9">
        <v>1</v>
      </c>
      <c r="L17" s="9">
        <v>873</v>
      </c>
      <c r="M17" s="9">
        <v>0</v>
      </c>
      <c r="N17" s="9">
        <v>0</v>
      </c>
    </row>
    <row r="18" spans="1:14">
      <c r="A18" s="8">
        <v>8</v>
      </c>
      <c r="B18" s="360" t="s">
        <v>677</v>
      </c>
      <c r="C18" s="9">
        <v>728</v>
      </c>
      <c r="D18" s="9">
        <v>0</v>
      </c>
      <c r="E18" s="9">
        <v>0</v>
      </c>
      <c r="F18" s="9">
        <v>0</v>
      </c>
      <c r="G18" s="9">
        <v>728</v>
      </c>
      <c r="H18" s="9">
        <v>728</v>
      </c>
      <c r="I18" s="9">
        <v>0</v>
      </c>
      <c r="J18" s="9">
        <v>0</v>
      </c>
      <c r="K18" s="9">
        <v>0</v>
      </c>
      <c r="L18" s="9">
        <v>728</v>
      </c>
      <c r="M18" s="9">
        <v>0</v>
      </c>
      <c r="N18" s="9">
        <v>0</v>
      </c>
    </row>
    <row r="19" spans="1:14">
      <c r="A19" s="8">
        <v>9</v>
      </c>
      <c r="B19" s="360" t="s">
        <v>678</v>
      </c>
      <c r="C19" s="9">
        <v>367</v>
      </c>
      <c r="D19" s="9">
        <v>11</v>
      </c>
      <c r="E19" s="9">
        <v>0</v>
      </c>
      <c r="F19" s="9">
        <v>177</v>
      </c>
      <c r="G19" s="9">
        <v>555</v>
      </c>
      <c r="H19" s="9">
        <v>367</v>
      </c>
      <c r="I19" s="9">
        <v>11</v>
      </c>
      <c r="J19" s="9">
        <v>0</v>
      </c>
      <c r="K19" s="9">
        <v>177</v>
      </c>
      <c r="L19" s="9">
        <v>555</v>
      </c>
      <c r="M19" s="9">
        <v>0</v>
      </c>
      <c r="N19" s="9">
        <v>0</v>
      </c>
    </row>
    <row r="20" spans="1:14">
      <c r="A20" s="8">
        <v>10</v>
      </c>
      <c r="B20" s="360" t="s">
        <v>679</v>
      </c>
      <c r="C20" s="9">
        <v>210</v>
      </c>
      <c r="D20" s="9">
        <v>6</v>
      </c>
      <c r="E20" s="9">
        <v>0</v>
      </c>
      <c r="F20" s="9">
        <v>3</v>
      </c>
      <c r="G20" s="9">
        <v>219</v>
      </c>
      <c r="H20" s="9">
        <v>210</v>
      </c>
      <c r="I20" s="9">
        <v>6</v>
      </c>
      <c r="J20" s="9">
        <v>0</v>
      </c>
      <c r="K20" s="9">
        <v>3</v>
      </c>
      <c r="L20" s="9">
        <v>219</v>
      </c>
      <c r="M20" s="9">
        <v>0</v>
      </c>
      <c r="N20" s="9">
        <v>0</v>
      </c>
    </row>
    <row r="21" spans="1:14">
      <c r="A21" s="8">
        <v>11</v>
      </c>
      <c r="B21" s="360" t="s">
        <v>680</v>
      </c>
      <c r="C21" s="9">
        <v>752</v>
      </c>
      <c r="D21" s="9">
        <v>0</v>
      </c>
      <c r="E21" s="9">
        <v>0</v>
      </c>
      <c r="F21" s="9">
        <v>0</v>
      </c>
      <c r="G21" s="9">
        <v>752</v>
      </c>
      <c r="H21" s="9">
        <v>752</v>
      </c>
      <c r="I21" s="9">
        <v>0</v>
      </c>
      <c r="J21" s="9">
        <v>0</v>
      </c>
      <c r="K21" s="9">
        <v>0</v>
      </c>
      <c r="L21" s="9">
        <v>752</v>
      </c>
      <c r="M21" s="9">
        <v>0</v>
      </c>
      <c r="N21" s="9">
        <v>0</v>
      </c>
    </row>
    <row r="22" spans="1:14">
      <c r="A22" s="8">
        <v>12</v>
      </c>
      <c r="B22" s="360" t="s">
        <v>681</v>
      </c>
      <c r="C22" s="9">
        <v>1028</v>
      </c>
      <c r="D22" s="9">
        <v>19</v>
      </c>
      <c r="E22" s="9">
        <v>0</v>
      </c>
      <c r="F22" s="9">
        <v>0</v>
      </c>
      <c r="G22" s="9">
        <v>1047</v>
      </c>
      <c r="H22" s="9">
        <v>1028</v>
      </c>
      <c r="I22" s="180">
        <v>19</v>
      </c>
      <c r="J22" s="9">
        <v>0</v>
      </c>
      <c r="K22" s="9">
        <v>0</v>
      </c>
      <c r="L22" s="9">
        <v>1047</v>
      </c>
      <c r="M22" s="9">
        <v>0</v>
      </c>
      <c r="N22" s="9">
        <v>0</v>
      </c>
    </row>
    <row r="23" spans="1:14">
      <c r="A23" s="8">
        <v>13</v>
      </c>
      <c r="B23" s="360" t="s">
        <v>682</v>
      </c>
      <c r="C23" s="9">
        <v>587</v>
      </c>
      <c r="D23" s="9">
        <v>7</v>
      </c>
      <c r="E23" s="9">
        <v>29</v>
      </c>
      <c r="F23" s="9">
        <v>1</v>
      </c>
      <c r="G23" s="9">
        <v>624</v>
      </c>
      <c r="H23" s="9">
        <v>587</v>
      </c>
      <c r="I23" s="180">
        <v>7</v>
      </c>
      <c r="J23" s="9">
        <v>29</v>
      </c>
      <c r="K23" s="9">
        <v>1</v>
      </c>
      <c r="L23" s="9">
        <v>624</v>
      </c>
      <c r="M23" s="9">
        <v>0</v>
      </c>
      <c r="N23" s="9">
        <v>0</v>
      </c>
    </row>
    <row r="24" spans="1:14">
      <c r="A24" s="8">
        <v>14</v>
      </c>
      <c r="B24" s="360" t="s">
        <v>683</v>
      </c>
      <c r="C24" s="9">
        <v>384</v>
      </c>
      <c r="D24" s="9">
        <v>0</v>
      </c>
      <c r="E24" s="9">
        <v>0</v>
      </c>
      <c r="F24" s="9">
        <v>10</v>
      </c>
      <c r="G24" s="9">
        <v>394</v>
      </c>
      <c r="H24" s="9">
        <v>384</v>
      </c>
      <c r="I24" s="180">
        <v>0</v>
      </c>
      <c r="J24" s="9">
        <v>0</v>
      </c>
      <c r="K24" s="9">
        <v>10</v>
      </c>
      <c r="L24" s="9">
        <v>394</v>
      </c>
      <c r="M24" s="9">
        <v>0</v>
      </c>
      <c r="N24" s="9">
        <v>0</v>
      </c>
    </row>
    <row r="25" spans="1:14">
      <c r="A25" s="8">
        <v>15</v>
      </c>
      <c r="B25" s="360" t="s">
        <v>684</v>
      </c>
      <c r="C25" s="9">
        <v>618</v>
      </c>
      <c r="D25" s="9">
        <v>0</v>
      </c>
      <c r="E25" s="9">
        <v>0</v>
      </c>
      <c r="F25" s="9">
        <v>0</v>
      </c>
      <c r="G25" s="9">
        <v>618</v>
      </c>
      <c r="H25" s="9">
        <v>618</v>
      </c>
      <c r="I25" s="180">
        <v>0</v>
      </c>
      <c r="J25" s="9">
        <v>0</v>
      </c>
      <c r="K25" s="9">
        <v>0</v>
      </c>
      <c r="L25" s="9">
        <v>618</v>
      </c>
      <c r="M25" s="9">
        <v>0</v>
      </c>
      <c r="N25" s="9">
        <v>0</v>
      </c>
    </row>
    <row r="26" spans="1:14">
      <c r="A26" s="8">
        <v>16</v>
      </c>
      <c r="B26" s="360" t="s">
        <v>685</v>
      </c>
      <c r="C26" s="9">
        <v>846</v>
      </c>
      <c r="D26" s="9">
        <v>1</v>
      </c>
      <c r="E26" s="9">
        <v>0</v>
      </c>
      <c r="F26" s="9">
        <v>0</v>
      </c>
      <c r="G26" s="9">
        <v>847</v>
      </c>
      <c r="H26" s="9">
        <v>846</v>
      </c>
      <c r="I26" s="180">
        <v>1</v>
      </c>
      <c r="J26" s="9">
        <v>0</v>
      </c>
      <c r="K26" s="9">
        <v>0</v>
      </c>
      <c r="L26" s="9">
        <v>847</v>
      </c>
      <c r="M26" s="9">
        <v>0</v>
      </c>
      <c r="N26" s="9">
        <v>0</v>
      </c>
    </row>
    <row r="27" spans="1:14">
      <c r="A27" s="8">
        <v>17</v>
      </c>
      <c r="B27" s="360" t="s">
        <v>686</v>
      </c>
      <c r="C27" s="9">
        <v>448</v>
      </c>
      <c r="D27" s="9">
        <v>0</v>
      </c>
      <c r="E27" s="9">
        <v>0</v>
      </c>
      <c r="F27" s="9">
        <v>0</v>
      </c>
      <c r="G27" s="9">
        <v>448</v>
      </c>
      <c r="H27" s="9">
        <v>448</v>
      </c>
      <c r="I27" s="180">
        <v>0</v>
      </c>
      <c r="J27" s="9">
        <v>0</v>
      </c>
      <c r="K27" s="9">
        <v>0</v>
      </c>
      <c r="L27" s="9">
        <v>448</v>
      </c>
      <c r="M27" s="9">
        <v>0</v>
      </c>
      <c r="N27" s="9">
        <v>0</v>
      </c>
    </row>
    <row r="28" spans="1:14">
      <c r="A28" s="8">
        <v>18</v>
      </c>
      <c r="B28" s="360" t="s">
        <v>687</v>
      </c>
      <c r="C28" s="9">
        <v>585</v>
      </c>
      <c r="D28" s="9">
        <v>2</v>
      </c>
      <c r="E28" s="9">
        <v>0</v>
      </c>
      <c r="F28" s="9">
        <v>16</v>
      </c>
      <c r="G28" s="9">
        <v>603</v>
      </c>
      <c r="H28" s="9">
        <v>585</v>
      </c>
      <c r="I28" s="180">
        <v>2</v>
      </c>
      <c r="J28" s="9">
        <v>0</v>
      </c>
      <c r="K28" s="9">
        <v>16</v>
      </c>
      <c r="L28" s="9">
        <v>603</v>
      </c>
      <c r="M28" s="9">
        <v>0</v>
      </c>
      <c r="N28" s="9">
        <v>0</v>
      </c>
    </row>
    <row r="29" spans="1:14">
      <c r="A29" s="8">
        <v>19</v>
      </c>
      <c r="B29" s="360" t="s">
        <v>688</v>
      </c>
      <c r="C29" s="9">
        <v>554</v>
      </c>
      <c r="D29" s="9">
        <v>38</v>
      </c>
      <c r="E29" s="9">
        <v>39</v>
      </c>
      <c r="F29" s="9">
        <v>8</v>
      </c>
      <c r="G29" s="9">
        <v>639</v>
      </c>
      <c r="H29" s="9">
        <v>554</v>
      </c>
      <c r="I29" s="180">
        <v>38</v>
      </c>
      <c r="J29" s="9">
        <v>39</v>
      </c>
      <c r="K29" s="9">
        <v>8</v>
      </c>
      <c r="L29" s="9">
        <v>639</v>
      </c>
      <c r="M29" s="9">
        <v>0</v>
      </c>
      <c r="N29" s="9"/>
    </row>
    <row r="30" spans="1:14">
      <c r="A30" s="8">
        <v>20</v>
      </c>
      <c r="B30" s="360" t="s">
        <v>689</v>
      </c>
      <c r="C30" s="9">
        <v>282</v>
      </c>
      <c r="D30" s="9">
        <v>0</v>
      </c>
      <c r="E30" s="9">
        <v>0</v>
      </c>
      <c r="F30" s="9">
        <v>0</v>
      </c>
      <c r="G30" s="9">
        <v>282</v>
      </c>
      <c r="H30" s="9">
        <v>282</v>
      </c>
      <c r="I30" s="180">
        <v>0</v>
      </c>
      <c r="J30" s="9">
        <v>0</v>
      </c>
      <c r="K30" s="9">
        <v>0</v>
      </c>
      <c r="L30" s="9">
        <v>282</v>
      </c>
      <c r="M30" s="9">
        <v>0</v>
      </c>
      <c r="N30" s="9">
        <v>0</v>
      </c>
    </row>
    <row r="31" spans="1:14">
      <c r="A31" s="8">
        <v>21</v>
      </c>
      <c r="B31" s="360" t="s">
        <v>690</v>
      </c>
      <c r="C31" s="9">
        <v>540</v>
      </c>
      <c r="D31" s="9">
        <v>7</v>
      </c>
      <c r="E31" s="9">
        <v>0</v>
      </c>
      <c r="F31" s="9">
        <v>2</v>
      </c>
      <c r="G31" s="9">
        <v>549</v>
      </c>
      <c r="H31" s="9">
        <v>540</v>
      </c>
      <c r="I31" s="180">
        <v>7</v>
      </c>
      <c r="J31" s="9">
        <v>0</v>
      </c>
      <c r="K31" s="9">
        <v>2</v>
      </c>
      <c r="L31" s="9">
        <v>549</v>
      </c>
      <c r="M31" s="9">
        <v>0</v>
      </c>
      <c r="N31" s="9">
        <v>0</v>
      </c>
    </row>
    <row r="32" spans="1:14">
      <c r="A32" s="8">
        <v>22</v>
      </c>
      <c r="B32" s="360" t="s">
        <v>691</v>
      </c>
      <c r="C32" s="9">
        <v>573</v>
      </c>
      <c r="D32" s="9">
        <v>25</v>
      </c>
      <c r="E32" s="9">
        <v>0</v>
      </c>
      <c r="F32" s="9">
        <v>23</v>
      </c>
      <c r="G32" s="9">
        <v>621</v>
      </c>
      <c r="H32" s="9">
        <v>573</v>
      </c>
      <c r="I32" s="9">
        <v>25</v>
      </c>
      <c r="J32" s="9">
        <v>0</v>
      </c>
      <c r="K32" s="9">
        <v>23</v>
      </c>
      <c r="L32" s="73">
        <v>621</v>
      </c>
      <c r="M32" s="9">
        <v>0</v>
      </c>
      <c r="N32" s="9">
        <v>0</v>
      </c>
    </row>
    <row r="33" spans="1:14">
      <c r="A33" s="8">
        <v>23</v>
      </c>
      <c r="B33" s="360" t="s">
        <v>692</v>
      </c>
      <c r="C33" s="9">
        <v>645</v>
      </c>
      <c r="D33" s="9">
        <v>23</v>
      </c>
      <c r="E33" s="9">
        <v>30</v>
      </c>
      <c r="F33" s="9">
        <v>0</v>
      </c>
      <c r="G33" s="9">
        <v>698</v>
      </c>
      <c r="H33" s="9">
        <v>645</v>
      </c>
      <c r="I33" s="180">
        <v>23</v>
      </c>
      <c r="J33" s="9">
        <v>30</v>
      </c>
      <c r="K33" s="9">
        <v>0</v>
      </c>
      <c r="L33" s="9">
        <v>698</v>
      </c>
      <c r="M33" s="9">
        <v>0</v>
      </c>
      <c r="N33" s="9">
        <v>0</v>
      </c>
    </row>
    <row r="34" spans="1:14">
      <c r="A34" s="8">
        <v>24</v>
      </c>
      <c r="B34" s="360" t="s">
        <v>715</v>
      </c>
      <c r="C34" s="9">
        <v>426</v>
      </c>
      <c r="D34" s="9">
        <v>6</v>
      </c>
      <c r="E34" s="9">
        <v>0</v>
      </c>
      <c r="F34" s="9">
        <v>1</v>
      </c>
      <c r="G34" s="9">
        <v>433</v>
      </c>
      <c r="H34" s="9">
        <v>426</v>
      </c>
      <c r="I34" s="180">
        <v>6</v>
      </c>
      <c r="J34" s="9">
        <v>0</v>
      </c>
      <c r="K34" s="9">
        <v>1</v>
      </c>
      <c r="L34" s="9">
        <v>433</v>
      </c>
      <c r="M34" s="9">
        <v>0</v>
      </c>
      <c r="N34" s="9">
        <v>0</v>
      </c>
    </row>
    <row r="35" spans="1:14">
      <c r="A35" s="8">
        <v>25</v>
      </c>
      <c r="B35" s="360" t="s">
        <v>693</v>
      </c>
      <c r="C35" s="9">
        <v>528</v>
      </c>
      <c r="D35" s="9">
        <v>0</v>
      </c>
      <c r="E35" s="9">
        <v>0</v>
      </c>
      <c r="F35" s="9">
        <v>1</v>
      </c>
      <c r="G35" s="9">
        <v>529</v>
      </c>
      <c r="H35" s="9">
        <v>528</v>
      </c>
      <c r="I35" s="180">
        <v>0</v>
      </c>
      <c r="J35" s="9">
        <v>0</v>
      </c>
      <c r="K35" s="9">
        <v>1</v>
      </c>
      <c r="L35" s="9">
        <v>529</v>
      </c>
      <c r="M35" s="9">
        <v>0</v>
      </c>
      <c r="N35" s="9">
        <v>0</v>
      </c>
    </row>
    <row r="36" spans="1:14">
      <c r="A36" s="8">
        <v>26</v>
      </c>
      <c r="B36" s="360" t="s">
        <v>694</v>
      </c>
      <c r="C36" s="9">
        <v>494</v>
      </c>
      <c r="D36" s="9">
        <v>0</v>
      </c>
      <c r="E36" s="9">
        <v>0</v>
      </c>
      <c r="F36" s="9">
        <v>0</v>
      </c>
      <c r="G36" s="9">
        <v>494</v>
      </c>
      <c r="H36" s="9">
        <v>494</v>
      </c>
      <c r="I36" s="180">
        <v>0</v>
      </c>
      <c r="J36" s="9">
        <v>0</v>
      </c>
      <c r="K36" s="9">
        <v>0</v>
      </c>
      <c r="L36" s="9">
        <v>494</v>
      </c>
      <c r="M36" s="9">
        <v>0</v>
      </c>
      <c r="N36" s="9">
        <v>0</v>
      </c>
    </row>
    <row r="37" spans="1:14">
      <c r="A37" s="8">
        <v>27</v>
      </c>
      <c r="B37" s="360" t="s">
        <v>695</v>
      </c>
      <c r="C37" s="9">
        <v>813</v>
      </c>
      <c r="D37" s="9">
        <v>0</v>
      </c>
      <c r="E37" s="9">
        <v>0</v>
      </c>
      <c r="F37" s="9">
        <v>0</v>
      </c>
      <c r="G37" s="9">
        <v>813</v>
      </c>
      <c r="H37" s="9">
        <v>808</v>
      </c>
      <c r="I37" s="180">
        <v>0</v>
      </c>
      <c r="J37" s="9">
        <v>0</v>
      </c>
      <c r="K37" s="9">
        <v>0</v>
      </c>
      <c r="L37" s="9">
        <v>808</v>
      </c>
      <c r="M37" s="9">
        <v>5</v>
      </c>
      <c r="N37" s="9">
        <v>0</v>
      </c>
    </row>
    <row r="38" spans="1:14">
      <c r="A38" s="8">
        <v>28</v>
      </c>
      <c r="B38" s="360" t="s">
        <v>696</v>
      </c>
      <c r="C38" s="9">
        <v>614</v>
      </c>
      <c r="D38" s="180">
        <v>5</v>
      </c>
      <c r="E38" s="9">
        <v>0</v>
      </c>
      <c r="F38" s="9">
        <v>0</v>
      </c>
      <c r="G38" s="9">
        <v>619</v>
      </c>
      <c r="H38" s="9">
        <v>611</v>
      </c>
      <c r="I38" s="180">
        <v>7</v>
      </c>
      <c r="J38" s="9">
        <v>0</v>
      </c>
      <c r="K38" s="9">
        <v>0</v>
      </c>
      <c r="L38" s="9">
        <v>618</v>
      </c>
      <c r="M38" s="9">
        <v>1</v>
      </c>
      <c r="N38" s="9">
        <v>0</v>
      </c>
    </row>
    <row r="39" spans="1:14">
      <c r="A39" s="8">
        <v>29</v>
      </c>
      <c r="B39" s="360" t="s">
        <v>716</v>
      </c>
      <c r="C39" s="9">
        <v>543</v>
      </c>
      <c r="D39" s="9">
        <v>1</v>
      </c>
      <c r="E39" s="9">
        <v>14</v>
      </c>
      <c r="F39" s="9">
        <v>104</v>
      </c>
      <c r="G39" s="9">
        <v>662</v>
      </c>
      <c r="H39" s="9">
        <v>543</v>
      </c>
      <c r="I39" s="180">
        <v>1</v>
      </c>
      <c r="J39" s="9">
        <v>14</v>
      </c>
      <c r="K39" s="9">
        <v>104</v>
      </c>
      <c r="L39" s="9">
        <v>662</v>
      </c>
      <c r="M39" s="9">
        <v>0</v>
      </c>
      <c r="N39" s="9">
        <v>0</v>
      </c>
    </row>
    <row r="40" spans="1:14">
      <c r="A40" s="8">
        <v>30</v>
      </c>
      <c r="B40" s="360" t="s">
        <v>697</v>
      </c>
      <c r="C40" s="9">
        <v>553</v>
      </c>
      <c r="D40" s="9">
        <v>14</v>
      </c>
      <c r="E40" s="9">
        <v>0</v>
      </c>
      <c r="F40" s="9">
        <v>0</v>
      </c>
      <c r="G40" s="9">
        <v>567</v>
      </c>
      <c r="H40" s="9">
        <v>553</v>
      </c>
      <c r="I40" s="180">
        <v>14</v>
      </c>
      <c r="J40" s="9">
        <v>0</v>
      </c>
      <c r="K40" s="9">
        <v>0</v>
      </c>
      <c r="L40" s="9">
        <v>567</v>
      </c>
      <c r="M40" s="9">
        <v>0</v>
      </c>
      <c r="N40" s="9">
        <v>0</v>
      </c>
    </row>
    <row r="41" spans="1:14">
      <c r="A41" s="8">
        <v>31</v>
      </c>
      <c r="B41" s="360" t="s">
        <v>698</v>
      </c>
      <c r="C41" s="9">
        <v>497</v>
      </c>
      <c r="D41" s="9">
        <v>2</v>
      </c>
      <c r="E41" s="9">
        <v>0</v>
      </c>
      <c r="F41" s="9">
        <v>0</v>
      </c>
      <c r="G41" s="9">
        <v>499</v>
      </c>
      <c r="H41" s="9">
        <v>497</v>
      </c>
      <c r="I41" s="180">
        <v>2</v>
      </c>
      <c r="J41" s="9">
        <v>0</v>
      </c>
      <c r="K41" s="9">
        <v>0</v>
      </c>
      <c r="L41" s="9">
        <v>499</v>
      </c>
      <c r="M41" s="9">
        <v>0</v>
      </c>
      <c r="N41" s="9">
        <v>0</v>
      </c>
    </row>
    <row r="42" spans="1:14">
      <c r="A42" s="8">
        <v>32</v>
      </c>
      <c r="B42" s="360" t="s">
        <v>699</v>
      </c>
      <c r="C42" s="9">
        <v>373</v>
      </c>
      <c r="D42" s="9">
        <v>6</v>
      </c>
      <c r="E42" s="9">
        <v>0</v>
      </c>
      <c r="F42" s="9">
        <v>2</v>
      </c>
      <c r="G42" s="9">
        <v>381</v>
      </c>
      <c r="H42" s="9">
        <v>373</v>
      </c>
      <c r="I42" s="180">
        <v>6</v>
      </c>
      <c r="J42" s="9">
        <v>0</v>
      </c>
      <c r="K42" s="9">
        <v>2</v>
      </c>
      <c r="L42" s="9">
        <v>381</v>
      </c>
      <c r="M42" s="9">
        <v>0</v>
      </c>
      <c r="N42" s="9">
        <v>0</v>
      </c>
    </row>
    <row r="43" spans="1:14">
      <c r="A43" s="8">
        <v>33</v>
      </c>
      <c r="B43" s="360" t="s">
        <v>700</v>
      </c>
      <c r="C43" s="9">
        <v>711</v>
      </c>
      <c r="D43" s="9">
        <v>0</v>
      </c>
      <c r="E43" s="9">
        <v>0</v>
      </c>
      <c r="F43" s="9">
        <v>0</v>
      </c>
      <c r="G43" s="9">
        <v>711</v>
      </c>
      <c r="H43" s="9">
        <v>711</v>
      </c>
      <c r="I43" s="180">
        <v>0</v>
      </c>
      <c r="J43" s="9">
        <v>0</v>
      </c>
      <c r="K43" s="9">
        <v>0</v>
      </c>
      <c r="L43" s="9">
        <v>711</v>
      </c>
      <c r="M43" s="9">
        <v>0</v>
      </c>
      <c r="N43" s="9">
        <v>0</v>
      </c>
    </row>
    <row r="44" spans="1:14">
      <c r="A44" s="8">
        <v>34</v>
      </c>
      <c r="B44" s="360" t="s">
        <v>701</v>
      </c>
      <c r="C44" s="9">
        <v>651</v>
      </c>
      <c r="D44" s="9">
        <v>0</v>
      </c>
      <c r="E44" s="9">
        <v>0</v>
      </c>
      <c r="F44" s="9">
        <v>15</v>
      </c>
      <c r="G44" s="9">
        <v>666</v>
      </c>
      <c r="H44" s="9">
        <v>651</v>
      </c>
      <c r="I44" s="180">
        <v>0</v>
      </c>
      <c r="J44" s="9">
        <v>0</v>
      </c>
      <c r="K44" s="9">
        <v>15</v>
      </c>
      <c r="L44" s="9">
        <v>666</v>
      </c>
      <c r="M44" s="9">
        <v>0</v>
      </c>
      <c r="N44" s="9">
        <v>0</v>
      </c>
    </row>
    <row r="45" spans="1:14">
      <c r="A45" s="8">
        <v>35</v>
      </c>
      <c r="B45" s="360" t="s">
        <v>702</v>
      </c>
      <c r="C45" s="9">
        <v>740</v>
      </c>
      <c r="D45" s="9">
        <v>0</v>
      </c>
      <c r="E45" s="9">
        <v>18</v>
      </c>
      <c r="F45" s="9">
        <v>0</v>
      </c>
      <c r="G45" s="9">
        <v>758</v>
      </c>
      <c r="H45" s="9">
        <v>740</v>
      </c>
      <c r="I45" s="180">
        <v>0</v>
      </c>
      <c r="J45" s="9">
        <v>18</v>
      </c>
      <c r="K45" s="9">
        <v>0</v>
      </c>
      <c r="L45" s="9">
        <v>758</v>
      </c>
      <c r="M45" s="9">
        <v>0</v>
      </c>
      <c r="N45" s="9">
        <v>0</v>
      </c>
    </row>
    <row r="46" spans="1:14">
      <c r="A46" s="8">
        <v>36</v>
      </c>
      <c r="B46" s="360" t="s">
        <v>717</v>
      </c>
      <c r="C46" s="9">
        <v>564</v>
      </c>
      <c r="D46" s="9">
        <v>0</v>
      </c>
      <c r="E46" s="9">
        <v>0</v>
      </c>
      <c r="F46" s="9">
        <v>0</v>
      </c>
      <c r="G46" s="9">
        <v>564</v>
      </c>
      <c r="H46" s="9">
        <v>564</v>
      </c>
      <c r="I46" s="180">
        <v>0</v>
      </c>
      <c r="J46" s="9">
        <v>0</v>
      </c>
      <c r="K46" s="9">
        <v>0</v>
      </c>
      <c r="L46" s="9">
        <v>564</v>
      </c>
      <c r="M46" s="9">
        <v>0</v>
      </c>
      <c r="N46" s="9">
        <v>0</v>
      </c>
    </row>
    <row r="47" spans="1:14">
      <c r="A47" s="8">
        <v>37</v>
      </c>
      <c r="B47" s="360" t="s">
        <v>703</v>
      </c>
      <c r="C47" s="9">
        <v>942</v>
      </c>
      <c r="D47" s="9">
        <v>9</v>
      </c>
      <c r="E47" s="9">
        <v>38</v>
      </c>
      <c r="F47" s="9">
        <v>57</v>
      </c>
      <c r="G47" s="9">
        <v>1046</v>
      </c>
      <c r="H47" s="9">
        <v>942</v>
      </c>
      <c r="I47" s="180">
        <v>9</v>
      </c>
      <c r="J47" s="9">
        <v>38</v>
      </c>
      <c r="K47" s="9">
        <v>57</v>
      </c>
      <c r="L47" s="9">
        <v>1046</v>
      </c>
      <c r="M47" s="9">
        <v>0</v>
      </c>
      <c r="N47" s="9">
        <v>0</v>
      </c>
    </row>
    <row r="48" spans="1:14">
      <c r="A48" s="8">
        <v>38</v>
      </c>
      <c r="B48" s="360" t="s">
        <v>704</v>
      </c>
      <c r="C48" s="9">
        <v>933</v>
      </c>
      <c r="D48" s="180">
        <v>16</v>
      </c>
      <c r="E48" s="9">
        <v>0</v>
      </c>
      <c r="F48" s="9">
        <v>0</v>
      </c>
      <c r="G48" s="9">
        <v>949</v>
      </c>
      <c r="H48" s="9">
        <v>933</v>
      </c>
      <c r="I48" s="180">
        <v>16</v>
      </c>
      <c r="J48" s="9">
        <v>0</v>
      </c>
      <c r="K48" s="9">
        <v>0</v>
      </c>
      <c r="L48" s="9">
        <v>949</v>
      </c>
      <c r="M48" s="9">
        <v>0</v>
      </c>
      <c r="N48" s="9">
        <v>0</v>
      </c>
    </row>
    <row r="49" spans="1:14">
      <c r="A49" s="8">
        <v>39</v>
      </c>
      <c r="B49" s="360" t="s">
        <v>705</v>
      </c>
      <c r="C49" s="9">
        <v>930</v>
      </c>
      <c r="D49" s="9">
        <v>8</v>
      </c>
      <c r="E49" s="9">
        <v>0</v>
      </c>
      <c r="F49" s="9">
        <v>29</v>
      </c>
      <c r="G49" s="9">
        <v>967</v>
      </c>
      <c r="H49" s="9">
        <v>930</v>
      </c>
      <c r="I49" s="180">
        <v>8</v>
      </c>
      <c r="J49" s="9">
        <v>0</v>
      </c>
      <c r="K49" s="9">
        <v>29</v>
      </c>
      <c r="L49" s="9">
        <v>967</v>
      </c>
      <c r="M49" s="9">
        <v>0</v>
      </c>
      <c r="N49" s="9">
        <v>0</v>
      </c>
    </row>
    <row r="50" spans="1:14">
      <c r="A50" s="8">
        <v>40</v>
      </c>
      <c r="B50" s="360" t="s">
        <v>706</v>
      </c>
      <c r="C50" s="9">
        <v>674</v>
      </c>
      <c r="D50" s="9">
        <v>0</v>
      </c>
      <c r="E50" s="9">
        <v>0</v>
      </c>
      <c r="F50" s="9">
        <v>0</v>
      </c>
      <c r="G50" s="9">
        <v>674</v>
      </c>
      <c r="H50" s="9">
        <v>674</v>
      </c>
      <c r="I50" s="180">
        <v>0</v>
      </c>
      <c r="J50" s="9">
        <v>0</v>
      </c>
      <c r="K50" s="9">
        <v>0</v>
      </c>
      <c r="L50" s="9">
        <v>674</v>
      </c>
      <c r="M50" s="9">
        <v>0</v>
      </c>
      <c r="N50" s="9">
        <v>0</v>
      </c>
    </row>
    <row r="51" spans="1:14">
      <c r="A51" s="8">
        <v>41</v>
      </c>
      <c r="B51" s="360" t="s">
        <v>707</v>
      </c>
      <c r="C51" s="9">
        <v>748</v>
      </c>
      <c r="D51" s="9">
        <v>2</v>
      </c>
      <c r="E51" s="9">
        <v>0</v>
      </c>
      <c r="F51" s="9">
        <v>12</v>
      </c>
      <c r="G51" s="9">
        <v>762</v>
      </c>
      <c r="H51" s="9">
        <v>748</v>
      </c>
      <c r="I51" s="180">
        <v>2</v>
      </c>
      <c r="J51" s="9">
        <v>0</v>
      </c>
      <c r="K51" s="9">
        <v>12</v>
      </c>
      <c r="L51" s="9">
        <v>762</v>
      </c>
      <c r="M51" s="9">
        <v>0</v>
      </c>
      <c r="N51" s="9">
        <v>0</v>
      </c>
    </row>
    <row r="52" spans="1:14">
      <c r="A52" s="8">
        <v>42</v>
      </c>
      <c r="B52" s="360" t="s">
        <v>708</v>
      </c>
      <c r="C52" s="9">
        <v>502</v>
      </c>
      <c r="D52" s="9">
        <v>0</v>
      </c>
      <c r="E52" s="9">
        <v>0</v>
      </c>
      <c r="F52" s="9">
        <v>0</v>
      </c>
      <c r="G52" s="9">
        <v>502</v>
      </c>
      <c r="H52" s="9">
        <v>502</v>
      </c>
      <c r="I52" s="180">
        <v>0</v>
      </c>
      <c r="J52" s="9">
        <v>0</v>
      </c>
      <c r="K52" s="9">
        <v>0</v>
      </c>
      <c r="L52" s="9">
        <v>502</v>
      </c>
      <c r="M52" s="9">
        <v>0</v>
      </c>
      <c r="N52" s="9">
        <v>0</v>
      </c>
    </row>
    <row r="53" spans="1:14">
      <c r="A53" s="8">
        <v>43</v>
      </c>
      <c r="B53" s="360" t="s">
        <v>709</v>
      </c>
      <c r="C53" s="9">
        <v>438</v>
      </c>
      <c r="D53" s="9">
        <v>0</v>
      </c>
      <c r="E53" s="9">
        <v>0</v>
      </c>
      <c r="F53" s="9">
        <v>0</v>
      </c>
      <c r="G53" s="9">
        <v>438</v>
      </c>
      <c r="H53" s="9">
        <v>438</v>
      </c>
      <c r="I53" s="180">
        <v>0</v>
      </c>
      <c r="J53" s="9">
        <v>0</v>
      </c>
      <c r="K53" s="9">
        <v>0</v>
      </c>
      <c r="L53" s="9">
        <v>438</v>
      </c>
      <c r="M53" s="9">
        <v>0</v>
      </c>
      <c r="N53" s="9">
        <v>0</v>
      </c>
    </row>
    <row r="54" spans="1:14">
      <c r="A54" s="8">
        <v>44</v>
      </c>
      <c r="B54" s="360" t="s">
        <v>710</v>
      </c>
      <c r="C54" s="9">
        <v>283</v>
      </c>
      <c r="D54" s="9">
        <v>0</v>
      </c>
      <c r="E54" s="9">
        <v>0</v>
      </c>
      <c r="F54" s="9">
        <v>21</v>
      </c>
      <c r="G54" s="9">
        <v>304</v>
      </c>
      <c r="H54" s="9">
        <v>280</v>
      </c>
      <c r="I54" s="180">
        <v>0</v>
      </c>
      <c r="J54" s="9">
        <v>0</v>
      </c>
      <c r="K54" s="9">
        <v>21</v>
      </c>
      <c r="L54" s="9">
        <v>301</v>
      </c>
      <c r="M54" s="9">
        <v>3</v>
      </c>
      <c r="N54" s="9">
        <v>0</v>
      </c>
    </row>
    <row r="55" spans="1:14">
      <c r="A55" s="8">
        <v>45</v>
      </c>
      <c r="B55" s="360" t="s">
        <v>711</v>
      </c>
      <c r="C55" s="9">
        <v>703</v>
      </c>
      <c r="D55" s="9">
        <v>0</v>
      </c>
      <c r="E55" s="9">
        <v>0</v>
      </c>
      <c r="F55" s="9">
        <v>0</v>
      </c>
      <c r="G55" s="9">
        <v>703</v>
      </c>
      <c r="H55" s="9">
        <v>703</v>
      </c>
      <c r="I55" s="180">
        <v>0</v>
      </c>
      <c r="J55" s="9">
        <v>0</v>
      </c>
      <c r="K55" s="9">
        <v>0</v>
      </c>
      <c r="L55" s="9">
        <v>703</v>
      </c>
      <c r="M55" s="9">
        <v>0</v>
      </c>
      <c r="N55" s="9">
        <v>0</v>
      </c>
    </row>
    <row r="56" spans="1:14">
      <c r="A56" s="8">
        <v>46</v>
      </c>
      <c r="B56" s="360" t="s">
        <v>712</v>
      </c>
      <c r="C56" s="9">
        <v>638</v>
      </c>
      <c r="D56" s="9">
        <v>0</v>
      </c>
      <c r="E56" s="9">
        <v>0</v>
      </c>
      <c r="F56" s="9">
        <v>1</v>
      </c>
      <c r="G56" s="9">
        <v>639</v>
      </c>
      <c r="H56" s="9">
        <v>638</v>
      </c>
      <c r="I56" s="180">
        <v>0</v>
      </c>
      <c r="J56" s="9">
        <v>0</v>
      </c>
      <c r="K56" s="9">
        <v>1</v>
      </c>
      <c r="L56" s="9">
        <v>639</v>
      </c>
      <c r="M56" s="9">
        <v>0</v>
      </c>
      <c r="N56" s="9">
        <v>0</v>
      </c>
    </row>
    <row r="57" spans="1:14">
      <c r="A57" s="8">
        <v>47</v>
      </c>
      <c r="B57" s="360" t="s">
        <v>713</v>
      </c>
      <c r="C57" s="9">
        <v>507</v>
      </c>
      <c r="D57" s="9">
        <v>1</v>
      </c>
      <c r="E57" s="9">
        <v>0</v>
      </c>
      <c r="F57" s="9">
        <v>5</v>
      </c>
      <c r="G57" s="9">
        <v>513</v>
      </c>
      <c r="H57" s="9">
        <v>507</v>
      </c>
      <c r="I57" s="180">
        <v>1</v>
      </c>
      <c r="J57" s="9">
        <v>0</v>
      </c>
      <c r="K57" s="9">
        <v>5</v>
      </c>
      <c r="L57" s="9">
        <v>513</v>
      </c>
      <c r="M57" s="9">
        <v>0</v>
      </c>
      <c r="N57" s="9">
        <v>0</v>
      </c>
    </row>
    <row r="58" spans="1:14">
      <c r="A58" s="8">
        <v>48</v>
      </c>
      <c r="B58" s="360" t="s">
        <v>718</v>
      </c>
      <c r="C58" s="233">
        <v>609</v>
      </c>
      <c r="D58" s="9">
        <v>0</v>
      </c>
      <c r="E58" s="9">
        <v>0</v>
      </c>
      <c r="F58" s="9">
        <v>0</v>
      </c>
      <c r="G58" s="9">
        <v>609</v>
      </c>
      <c r="H58" s="233">
        <v>609</v>
      </c>
      <c r="I58" s="180">
        <v>0</v>
      </c>
      <c r="J58" s="9">
        <v>0</v>
      </c>
      <c r="K58" s="9">
        <v>0</v>
      </c>
      <c r="L58" s="233">
        <v>609</v>
      </c>
      <c r="M58" s="9">
        <v>0</v>
      </c>
      <c r="N58" s="9">
        <v>0</v>
      </c>
    </row>
    <row r="59" spans="1:14">
      <c r="A59" s="8">
        <v>49</v>
      </c>
      <c r="B59" s="360" t="s">
        <v>719</v>
      </c>
      <c r="C59" s="9">
        <v>728</v>
      </c>
      <c r="D59" s="9">
        <v>0</v>
      </c>
      <c r="E59" s="9">
        <v>0</v>
      </c>
      <c r="F59" s="9">
        <v>0</v>
      </c>
      <c r="G59" s="9">
        <v>728</v>
      </c>
      <c r="H59" s="9">
        <v>728</v>
      </c>
      <c r="I59" s="180">
        <v>0</v>
      </c>
      <c r="J59" s="9">
        <v>0</v>
      </c>
      <c r="K59" s="9">
        <v>0</v>
      </c>
      <c r="L59" s="9">
        <v>728</v>
      </c>
      <c r="M59" s="9">
        <v>0</v>
      </c>
      <c r="N59" s="9">
        <v>0</v>
      </c>
    </row>
    <row r="60" spans="1:14">
      <c r="A60" s="8">
        <v>50</v>
      </c>
      <c r="B60" s="360" t="s">
        <v>714</v>
      </c>
      <c r="C60" s="9">
        <v>381</v>
      </c>
      <c r="D60" s="9">
        <v>0</v>
      </c>
      <c r="E60" s="9">
        <v>0</v>
      </c>
      <c r="F60" s="9">
        <v>0</v>
      </c>
      <c r="G60" s="9">
        <v>381</v>
      </c>
      <c r="H60" s="9">
        <v>381</v>
      </c>
      <c r="I60" s="180">
        <v>0</v>
      </c>
      <c r="J60" s="9">
        <v>0</v>
      </c>
      <c r="K60" s="9">
        <v>0</v>
      </c>
      <c r="L60" s="9">
        <v>381</v>
      </c>
      <c r="M60" s="9">
        <v>0</v>
      </c>
      <c r="N60" s="9">
        <v>0</v>
      </c>
    </row>
    <row r="61" spans="1:14">
      <c r="A61" s="8">
        <v>51</v>
      </c>
      <c r="B61" s="360" t="s">
        <v>720</v>
      </c>
      <c r="C61" s="9">
        <v>768</v>
      </c>
      <c r="D61" s="9">
        <v>3</v>
      </c>
      <c r="E61" s="9">
        <v>0</v>
      </c>
      <c r="F61" s="9">
        <v>31</v>
      </c>
      <c r="G61" s="9">
        <v>802</v>
      </c>
      <c r="H61" s="9">
        <v>768</v>
      </c>
      <c r="I61" s="180">
        <v>3</v>
      </c>
      <c r="J61" s="9">
        <v>0</v>
      </c>
      <c r="K61" s="9">
        <v>31</v>
      </c>
      <c r="L61" s="9">
        <v>802</v>
      </c>
      <c r="M61" s="9">
        <v>0</v>
      </c>
      <c r="N61" s="9">
        <v>0</v>
      </c>
    </row>
    <row r="62" spans="1:14">
      <c r="A62" s="1049" t="s">
        <v>19</v>
      </c>
      <c r="B62" s="1051"/>
      <c r="C62" s="31">
        <v>30184</v>
      </c>
      <c r="D62" s="31">
        <v>220</v>
      </c>
      <c r="E62" s="31">
        <v>200</v>
      </c>
      <c r="F62" s="31">
        <v>523</v>
      </c>
      <c r="G62" s="31">
        <v>31127</v>
      </c>
      <c r="H62" s="31">
        <v>30173</v>
      </c>
      <c r="I62" s="31">
        <v>222</v>
      </c>
      <c r="J62" s="31">
        <v>200</v>
      </c>
      <c r="K62" s="31">
        <v>523</v>
      </c>
      <c r="L62" s="31">
        <v>31118</v>
      </c>
      <c r="M62" s="31">
        <v>9</v>
      </c>
      <c r="N62" s="31">
        <v>0</v>
      </c>
    </row>
    <row r="63" spans="1:14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1:14">
      <c r="A64" s="11" t="s">
        <v>8</v>
      </c>
      <c r="L64" t="s">
        <v>11</v>
      </c>
    </row>
    <row r="65" spans="1:14">
      <c r="A65" t="s">
        <v>9</v>
      </c>
      <c r="H65">
        <f>G62-E62</f>
        <v>30927</v>
      </c>
    </row>
    <row r="66" spans="1:14">
      <c r="A66" t="s">
        <v>10</v>
      </c>
      <c r="K66" s="12" t="s">
        <v>11</v>
      </c>
      <c r="L66" s="12" t="s">
        <v>11</v>
      </c>
      <c r="M66" s="12"/>
      <c r="N66" s="12" t="s">
        <v>11</v>
      </c>
    </row>
    <row r="67" spans="1:14">
      <c r="A67" s="16" t="s">
        <v>419</v>
      </c>
      <c r="J67" s="12"/>
      <c r="K67" s="12"/>
      <c r="L67" s="12"/>
    </row>
    <row r="68" spans="1:14">
      <c r="C68" s="16" t="s">
        <v>420</v>
      </c>
      <c r="E68" s="13"/>
      <c r="F68" s="13"/>
      <c r="G68" s="13"/>
      <c r="H68" s="13"/>
      <c r="I68" s="13"/>
      <c r="J68" s="13"/>
      <c r="K68" s="13"/>
      <c r="L68" s="13"/>
      <c r="M68" s="13"/>
    </row>
    <row r="69" spans="1:14"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1:14"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4" ht="15.75" customHeight="1">
      <c r="A71" s="14" t="s">
        <v>12</v>
      </c>
      <c r="B71" s="14"/>
      <c r="C71" s="14"/>
      <c r="D71" s="14"/>
      <c r="E71" s="14"/>
      <c r="F71" s="14"/>
      <c r="G71" s="14"/>
      <c r="H71" s="14"/>
      <c r="K71" s="15"/>
      <c r="L71" s="1148" t="s">
        <v>13</v>
      </c>
      <c r="M71" s="1148"/>
      <c r="N71" s="1148"/>
    </row>
    <row r="72" spans="1:14" ht="15.75" customHeight="1">
      <c r="A72" s="1148" t="s">
        <v>14</v>
      </c>
      <c r="B72" s="1148"/>
      <c r="C72" s="1148"/>
      <c r="D72" s="1148"/>
      <c r="E72" s="1148"/>
      <c r="F72" s="1148"/>
      <c r="G72" s="1148"/>
      <c r="H72" s="1148"/>
      <c r="I72" s="1148"/>
      <c r="J72" s="1148"/>
      <c r="K72" s="1148"/>
      <c r="L72" s="1148"/>
      <c r="M72" s="1148"/>
      <c r="N72" s="1148"/>
    </row>
    <row r="73" spans="1:14" ht="15.75">
      <c r="A73" s="1148" t="s">
        <v>15</v>
      </c>
      <c r="B73" s="1148"/>
      <c r="C73" s="1148"/>
      <c r="D73" s="1148"/>
      <c r="E73" s="1148"/>
      <c r="F73" s="1148"/>
      <c r="G73" s="1148"/>
      <c r="H73" s="1148"/>
      <c r="I73" s="1148"/>
      <c r="J73" s="1148"/>
      <c r="K73" s="1148"/>
      <c r="L73" s="1148"/>
      <c r="M73" s="1148"/>
      <c r="N73" s="1148"/>
    </row>
    <row r="74" spans="1:14">
      <c r="K74" s="1037" t="s">
        <v>76</v>
      </c>
      <c r="L74" s="1037"/>
      <c r="M74" s="1037"/>
      <c r="N74" s="1037"/>
    </row>
    <row r="75" spans="1:14">
      <c r="A75" s="1147"/>
      <c r="B75" s="1147"/>
      <c r="C75" s="1147"/>
      <c r="D75" s="1147"/>
      <c r="E75" s="1147"/>
      <c r="F75" s="1147"/>
      <c r="G75" s="1147"/>
      <c r="H75" s="1147"/>
      <c r="I75" s="1147"/>
      <c r="J75" s="1147"/>
      <c r="K75" s="1147"/>
      <c r="L75" s="1147"/>
      <c r="M75" s="1147"/>
      <c r="N75" s="1147"/>
    </row>
  </sheetData>
  <mergeCells count="17">
    <mergeCell ref="A75:N75"/>
    <mergeCell ref="N8:N9"/>
    <mergeCell ref="L71:N71"/>
    <mergeCell ref="A72:N72"/>
    <mergeCell ref="A73:N73"/>
    <mergeCell ref="K74:N74"/>
    <mergeCell ref="A8:A9"/>
    <mergeCell ref="B8:B9"/>
    <mergeCell ref="C8:G8"/>
    <mergeCell ref="H8:L8"/>
    <mergeCell ref="M8:M9"/>
    <mergeCell ref="A62:B62"/>
    <mergeCell ref="D1:J1"/>
    <mergeCell ref="A2:N2"/>
    <mergeCell ref="A3:N3"/>
    <mergeCell ref="A5:N5"/>
    <mergeCell ref="L7:N7"/>
  </mergeCells>
  <phoneticPr fontId="0" type="noConversion"/>
  <printOptions horizontalCentered="1"/>
  <pageMargins left="0.35" right="0.32" top="0.66" bottom="0" header="0.65" footer="0.31496062992126"/>
  <pageSetup paperSize="9" scale="95" orientation="landscape" r:id="rId1"/>
  <rowBreaks count="1" manualBreakCount="1">
    <brk id="36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view="pageBreakPreview" topLeftCell="D37" zoomScaleSheetLayoutView="100" workbookViewId="0">
      <selection activeCell="L62" sqref="L62"/>
    </sheetView>
  </sheetViews>
  <sheetFormatPr defaultColWidth="9.140625" defaultRowHeight="12.75"/>
  <cols>
    <col min="1" max="1" width="7.140625" style="16" customWidth="1"/>
    <col min="2" max="2" width="15" style="16" customWidth="1"/>
    <col min="3" max="3" width="10.28515625" style="16" customWidth="1"/>
    <col min="4" max="4" width="9.28515625" style="16" customWidth="1"/>
    <col min="5" max="6" width="9.28515625" style="16" bestFit="1" customWidth="1"/>
    <col min="7" max="7" width="11.7109375" style="16" customWidth="1"/>
    <col min="8" max="8" width="11" style="16" customWidth="1"/>
    <col min="9" max="9" width="9.7109375" style="16" customWidth="1"/>
    <col min="10" max="10" width="9.5703125" style="16" customWidth="1"/>
    <col min="11" max="11" width="11.7109375" style="16" customWidth="1"/>
    <col min="12" max="12" width="10.7109375" style="16" customWidth="1"/>
    <col min="13" max="13" width="10.5703125" style="16" customWidth="1"/>
    <col min="14" max="14" width="9.85546875" style="16" customWidth="1"/>
    <col min="15" max="15" width="8.85546875" style="16" customWidth="1"/>
    <col min="16" max="16" width="10.5703125" style="16" bestFit="1" customWidth="1"/>
    <col min="17" max="17" width="11" style="16" customWidth="1"/>
    <col min="18" max="18" width="9.140625" style="16"/>
    <col min="19" max="19" width="9.28515625" style="16" bestFit="1" customWidth="1"/>
    <col min="20" max="20" width="9.140625" style="16"/>
    <col min="21" max="21" width="9.5703125" style="16" bestFit="1" customWidth="1"/>
    <col min="22" max="16384" width="9.140625" style="16"/>
  </cols>
  <sheetData>
    <row r="1" spans="1:20" customFormat="1" ht="12.75" customHeight="1"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091" t="s">
        <v>52</v>
      </c>
      <c r="P1" s="1091"/>
      <c r="Q1" s="1091"/>
    </row>
    <row r="2" spans="1:20" customFormat="1" ht="15">
      <c r="A2" s="1156" t="s">
        <v>0</v>
      </c>
      <c r="B2" s="1156"/>
      <c r="C2" s="1156"/>
      <c r="D2" s="1156"/>
      <c r="E2" s="1156"/>
      <c r="F2" s="1156"/>
      <c r="G2" s="1156"/>
      <c r="H2" s="1156"/>
      <c r="I2" s="1156"/>
      <c r="J2" s="1156"/>
      <c r="K2" s="1156"/>
      <c r="L2" s="1156"/>
      <c r="M2" s="46"/>
      <c r="N2" s="46"/>
      <c r="O2" s="46"/>
      <c r="P2" s="46"/>
    </row>
    <row r="3" spans="1:20" customFormat="1" ht="20.25">
      <c r="A3" s="1092" t="s">
        <v>546</v>
      </c>
      <c r="B3" s="1092"/>
      <c r="C3" s="1092"/>
      <c r="D3" s="1092"/>
      <c r="E3" s="1092"/>
      <c r="F3" s="1092"/>
      <c r="G3" s="1092"/>
      <c r="H3" s="1092"/>
      <c r="I3" s="1092"/>
      <c r="J3" s="1092"/>
      <c r="K3" s="1092"/>
      <c r="L3" s="1092"/>
      <c r="M3" s="45"/>
      <c r="N3" s="45"/>
      <c r="O3" s="45"/>
      <c r="P3" s="45"/>
    </row>
    <row r="4" spans="1:20" customFormat="1" ht="11.25" customHeight="1"/>
    <row r="5" spans="1:20" customFormat="1" ht="15.75" customHeight="1">
      <c r="A5" s="1159" t="s">
        <v>556</v>
      </c>
      <c r="B5" s="1159"/>
      <c r="C5" s="1159"/>
      <c r="D5" s="1159"/>
      <c r="E5" s="1159"/>
      <c r="F5" s="1159"/>
      <c r="G5" s="1159"/>
      <c r="H5" s="1159"/>
      <c r="I5" s="1159"/>
      <c r="J5" s="1159"/>
      <c r="K5" s="1159"/>
      <c r="L5" s="1159"/>
      <c r="M5" s="1159"/>
      <c r="N5" s="1159"/>
      <c r="O5" s="1159"/>
      <c r="P5" s="16"/>
    </row>
    <row r="7" spans="1:20" ht="17.45" customHeight="1">
      <c r="A7" s="404" t="s">
        <v>745</v>
      </c>
      <c r="B7" s="404"/>
      <c r="C7" s="404"/>
      <c r="N7" s="1144" t="s">
        <v>747</v>
      </c>
      <c r="O7" s="1144"/>
      <c r="P7" s="1144"/>
      <c r="Q7" s="1144"/>
    </row>
    <row r="8" spans="1:20" ht="24" customHeight="1">
      <c r="A8" s="1089" t="s">
        <v>2</v>
      </c>
      <c r="B8" s="1089" t="s">
        <v>3</v>
      </c>
      <c r="C8" s="1090" t="s">
        <v>557</v>
      </c>
      <c r="D8" s="1090"/>
      <c r="E8" s="1090"/>
      <c r="F8" s="1090"/>
      <c r="G8" s="1090"/>
      <c r="H8" s="1161" t="s">
        <v>601</v>
      </c>
      <c r="I8" s="1090"/>
      <c r="J8" s="1090"/>
      <c r="K8" s="1090"/>
      <c r="L8" s="1090"/>
      <c r="M8" s="1097" t="s">
        <v>102</v>
      </c>
      <c r="N8" s="1162"/>
      <c r="O8" s="1162"/>
      <c r="P8" s="1162"/>
      <c r="Q8" s="1098"/>
    </row>
    <row r="9" spans="1:20" s="15" customFormat="1" ht="60" customHeight="1">
      <c r="A9" s="1089"/>
      <c r="B9" s="1089"/>
      <c r="C9" s="5" t="s">
        <v>198</v>
      </c>
      <c r="D9" s="5" t="s">
        <v>199</v>
      </c>
      <c r="E9" s="5" t="s">
        <v>351</v>
      </c>
      <c r="F9" s="5" t="s">
        <v>206</v>
      </c>
      <c r="G9" s="5" t="s">
        <v>108</v>
      </c>
      <c r="H9" s="109" t="s">
        <v>198</v>
      </c>
      <c r="I9" s="5" t="s">
        <v>199</v>
      </c>
      <c r="J9" s="5" t="s">
        <v>351</v>
      </c>
      <c r="K9" s="7" t="s">
        <v>206</v>
      </c>
      <c r="L9" s="5" t="s">
        <v>354</v>
      </c>
      <c r="M9" s="5" t="s">
        <v>198</v>
      </c>
      <c r="N9" s="5" t="s">
        <v>199</v>
      </c>
      <c r="O9" s="5" t="s">
        <v>351</v>
      </c>
      <c r="P9" s="7" t="s">
        <v>206</v>
      </c>
      <c r="Q9" s="326" t="s">
        <v>110</v>
      </c>
      <c r="R9" s="32"/>
    </row>
    <row r="10" spans="1:20" s="67" customFormat="1">
      <c r="A10" s="66">
        <v>1</v>
      </c>
      <c r="B10" s="66">
        <v>2</v>
      </c>
      <c r="C10" s="66">
        <v>3</v>
      </c>
      <c r="D10" s="66">
        <v>4</v>
      </c>
      <c r="E10" s="66">
        <v>5</v>
      </c>
      <c r="F10" s="66">
        <v>6</v>
      </c>
      <c r="G10" s="66">
        <v>7</v>
      </c>
      <c r="H10" s="66">
        <v>8</v>
      </c>
      <c r="I10" s="66">
        <v>9</v>
      </c>
      <c r="J10" s="66">
        <v>10</v>
      </c>
      <c r="K10" s="66">
        <v>11</v>
      </c>
      <c r="L10" s="66">
        <v>12</v>
      </c>
      <c r="M10" s="66">
        <v>13</v>
      </c>
      <c r="N10" s="66">
        <v>14</v>
      </c>
      <c r="O10" s="66">
        <v>15</v>
      </c>
      <c r="P10" s="66">
        <v>16</v>
      </c>
      <c r="Q10" s="66">
        <v>17</v>
      </c>
    </row>
    <row r="11" spans="1:20">
      <c r="A11" s="19">
        <v>1</v>
      </c>
      <c r="B11" s="360" t="s">
        <v>670</v>
      </c>
      <c r="C11" s="20">
        <v>29065</v>
      </c>
      <c r="D11" s="20">
        <v>18</v>
      </c>
      <c r="E11" s="20">
        <v>0</v>
      </c>
      <c r="F11" s="20">
        <v>169</v>
      </c>
      <c r="G11" s="20">
        <f>C11+D11+E11+F11</f>
        <v>29252</v>
      </c>
      <c r="H11" s="30">
        <v>24705</v>
      </c>
      <c r="I11" s="383">
        <v>15</v>
      </c>
      <c r="J11" s="20">
        <v>0</v>
      </c>
      <c r="K11" s="20">
        <v>144</v>
      </c>
      <c r="L11" s="383">
        <f>H11+I11+J11+K11</f>
        <v>24864</v>
      </c>
      <c r="M11" s="20">
        <f>H11*220</f>
        <v>5435100</v>
      </c>
      <c r="N11" s="383">
        <f>I11*220</f>
        <v>3300</v>
      </c>
      <c r="O11" s="20">
        <v>0</v>
      </c>
      <c r="P11" s="383">
        <f>K11*220</f>
        <v>31680</v>
      </c>
      <c r="Q11" s="383">
        <f>M11+N11+O11+P11</f>
        <v>5470080</v>
      </c>
      <c r="S11" s="398">
        <v>26215</v>
      </c>
      <c r="T11" s="398">
        <f>L11-S11</f>
        <v>-1351</v>
      </c>
    </row>
    <row r="12" spans="1:20">
      <c r="A12" s="19">
        <v>2</v>
      </c>
      <c r="B12" s="360" t="s">
        <v>671</v>
      </c>
      <c r="C12" s="20">
        <v>88996</v>
      </c>
      <c r="D12" s="20">
        <v>709</v>
      </c>
      <c r="E12" s="20">
        <v>0</v>
      </c>
      <c r="F12" s="20">
        <v>426</v>
      </c>
      <c r="G12" s="20">
        <f t="shared" ref="G12:G62" si="0">C12+D12+E12+F12</f>
        <v>90131</v>
      </c>
      <c r="H12" s="30">
        <v>63187</v>
      </c>
      <c r="I12" s="383">
        <v>503</v>
      </c>
      <c r="J12" s="20">
        <v>0</v>
      </c>
      <c r="K12" s="20">
        <v>302</v>
      </c>
      <c r="L12" s="383">
        <f t="shared" ref="L12:L62" si="1">H12+I12+J12+K12</f>
        <v>63992</v>
      </c>
      <c r="M12" s="20">
        <f t="shared" ref="M12:M62" si="2">H12*220</f>
        <v>13901140</v>
      </c>
      <c r="N12" s="383">
        <f t="shared" ref="N12:N62" si="3">I12*220</f>
        <v>110660</v>
      </c>
      <c r="O12" s="20">
        <v>0</v>
      </c>
      <c r="P12" s="383">
        <f t="shared" ref="P12:P62" si="4">K12*220</f>
        <v>66440</v>
      </c>
      <c r="Q12" s="383">
        <f t="shared" ref="Q12:Q62" si="5">M12+N12+O12+P12</f>
        <v>14078240</v>
      </c>
      <c r="S12" s="398">
        <v>63992</v>
      </c>
      <c r="T12" s="398">
        <f t="shared" ref="T12:T62" si="6">L12-S12</f>
        <v>0</v>
      </c>
    </row>
    <row r="13" spans="1:20">
      <c r="A13" s="19">
        <v>3</v>
      </c>
      <c r="B13" s="360" t="s">
        <v>672</v>
      </c>
      <c r="C13" s="20">
        <v>47702</v>
      </c>
      <c r="D13" s="20">
        <v>182</v>
      </c>
      <c r="E13" s="20">
        <v>0</v>
      </c>
      <c r="F13" s="20">
        <v>50</v>
      </c>
      <c r="G13" s="20">
        <f t="shared" si="0"/>
        <v>47934</v>
      </c>
      <c r="H13" s="30">
        <v>36254</v>
      </c>
      <c r="I13" s="383">
        <v>138</v>
      </c>
      <c r="J13" s="20">
        <v>0</v>
      </c>
      <c r="K13" s="20">
        <v>38</v>
      </c>
      <c r="L13" s="383">
        <f t="shared" si="1"/>
        <v>36430</v>
      </c>
      <c r="M13" s="20">
        <f t="shared" si="2"/>
        <v>7975880</v>
      </c>
      <c r="N13" s="383">
        <f t="shared" si="3"/>
        <v>30360</v>
      </c>
      <c r="O13" s="20">
        <v>0</v>
      </c>
      <c r="P13" s="383">
        <f t="shared" si="4"/>
        <v>8360</v>
      </c>
      <c r="Q13" s="383">
        <f t="shared" si="5"/>
        <v>8014600</v>
      </c>
      <c r="S13" s="398">
        <v>36430</v>
      </c>
      <c r="T13" s="398">
        <f t="shared" si="6"/>
        <v>0</v>
      </c>
    </row>
    <row r="14" spans="1:20">
      <c r="A14" s="19">
        <v>4</v>
      </c>
      <c r="B14" s="360" t="s">
        <v>673</v>
      </c>
      <c r="C14" s="20">
        <v>62691</v>
      </c>
      <c r="D14" s="20">
        <v>1037</v>
      </c>
      <c r="E14" s="20">
        <v>0</v>
      </c>
      <c r="F14" s="20">
        <v>1268</v>
      </c>
      <c r="G14" s="20">
        <f t="shared" si="0"/>
        <v>64996</v>
      </c>
      <c r="H14" s="30">
        <v>39997</v>
      </c>
      <c r="I14" s="383">
        <v>448</v>
      </c>
      <c r="J14" s="20">
        <v>0</v>
      </c>
      <c r="K14" s="20">
        <v>824</v>
      </c>
      <c r="L14" s="383">
        <f t="shared" si="1"/>
        <v>41269</v>
      </c>
      <c r="M14" s="20">
        <f t="shared" si="2"/>
        <v>8799340</v>
      </c>
      <c r="N14" s="383">
        <f t="shared" si="3"/>
        <v>98560</v>
      </c>
      <c r="O14" s="20">
        <v>0</v>
      </c>
      <c r="P14" s="383">
        <f t="shared" si="4"/>
        <v>181280</v>
      </c>
      <c r="Q14" s="383">
        <f t="shared" si="5"/>
        <v>9079180</v>
      </c>
      <c r="S14" s="398">
        <v>41269</v>
      </c>
      <c r="T14" s="398">
        <f t="shared" si="6"/>
        <v>0</v>
      </c>
    </row>
    <row r="15" spans="1:20">
      <c r="A15" s="19">
        <v>5</v>
      </c>
      <c r="B15" s="360" t="s">
        <v>674</v>
      </c>
      <c r="C15" s="20">
        <v>113198</v>
      </c>
      <c r="D15" s="20">
        <v>604</v>
      </c>
      <c r="E15" s="20">
        <v>0</v>
      </c>
      <c r="F15" s="20">
        <v>1591</v>
      </c>
      <c r="G15" s="20">
        <f t="shared" si="0"/>
        <v>115393</v>
      </c>
      <c r="H15" s="30">
        <v>81087</v>
      </c>
      <c r="I15" s="383">
        <v>540</v>
      </c>
      <c r="J15" s="20">
        <v>0</v>
      </c>
      <c r="K15" s="20">
        <v>1145</v>
      </c>
      <c r="L15" s="383">
        <f t="shared" si="1"/>
        <v>82772</v>
      </c>
      <c r="M15" s="20">
        <f t="shared" si="2"/>
        <v>17839140</v>
      </c>
      <c r="N15" s="383">
        <f t="shared" si="3"/>
        <v>118800</v>
      </c>
      <c r="O15" s="20">
        <f>J15*296</f>
        <v>0</v>
      </c>
      <c r="P15" s="383">
        <f t="shared" si="4"/>
        <v>251900</v>
      </c>
      <c r="Q15" s="383">
        <f t="shared" si="5"/>
        <v>18209840</v>
      </c>
      <c r="S15" s="398">
        <v>78427</v>
      </c>
      <c r="T15" s="398">
        <f t="shared" si="6"/>
        <v>4345</v>
      </c>
    </row>
    <row r="16" spans="1:20">
      <c r="A16" s="19">
        <v>6</v>
      </c>
      <c r="B16" s="360" t="s">
        <v>675</v>
      </c>
      <c r="C16" s="20">
        <v>93394</v>
      </c>
      <c r="D16" s="20">
        <v>62</v>
      </c>
      <c r="E16" s="20">
        <v>0</v>
      </c>
      <c r="F16" s="20">
        <v>86</v>
      </c>
      <c r="G16" s="20">
        <f t="shared" si="0"/>
        <v>93542</v>
      </c>
      <c r="H16" s="30">
        <v>84056</v>
      </c>
      <c r="I16" s="383">
        <v>56</v>
      </c>
      <c r="J16" s="20">
        <v>0</v>
      </c>
      <c r="K16" s="20">
        <v>77</v>
      </c>
      <c r="L16" s="383">
        <f t="shared" si="1"/>
        <v>84189</v>
      </c>
      <c r="M16" s="20">
        <f t="shared" si="2"/>
        <v>18492320</v>
      </c>
      <c r="N16" s="383">
        <f t="shared" si="3"/>
        <v>12320</v>
      </c>
      <c r="O16" s="20">
        <v>0</v>
      </c>
      <c r="P16" s="383">
        <f t="shared" si="4"/>
        <v>16940</v>
      </c>
      <c r="Q16" s="383">
        <f t="shared" si="5"/>
        <v>18521580</v>
      </c>
      <c r="S16" s="398">
        <v>84189</v>
      </c>
      <c r="T16" s="398">
        <f t="shared" si="6"/>
        <v>0</v>
      </c>
    </row>
    <row r="17" spans="1:20">
      <c r="A17" s="19">
        <v>7</v>
      </c>
      <c r="B17" s="360" t="s">
        <v>676</v>
      </c>
      <c r="C17" s="20">
        <v>102039</v>
      </c>
      <c r="D17" s="20">
        <v>551</v>
      </c>
      <c r="E17" s="20">
        <v>0</v>
      </c>
      <c r="F17" s="20">
        <v>158</v>
      </c>
      <c r="G17" s="20">
        <f t="shared" si="0"/>
        <v>102748</v>
      </c>
      <c r="H17" s="30">
        <v>80070</v>
      </c>
      <c r="I17" s="383">
        <v>491</v>
      </c>
      <c r="J17" s="20">
        <v>0</v>
      </c>
      <c r="K17" s="20">
        <v>139</v>
      </c>
      <c r="L17" s="383">
        <f t="shared" si="1"/>
        <v>80700</v>
      </c>
      <c r="M17" s="20">
        <f t="shared" si="2"/>
        <v>17615400</v>
      </c>
      <c r="N17" s="383">
        <f t="shared" si="3"/>
        <v>108020</v>
      </c>
      <c r="O17" s="20">
        <v>0</v>
      </c>
      <c r="P17" s="383">
        <f t="shared" si="4"/>
        <v>30580</v>
      </c>
      <c r="Q17" s="383">
        <f t="shared" si="5"/>
        <v>17754000</v>
      </c>
      <c r="S17" s="398">
        <v>79354</v>
      </c>
      <c r="T17" s="398">
        <f t="shared" si="6"/>
        <v>1346</v>
      </c>
    </row>
    <row r="18" spans="1:20">
      <c r="A18" s="19">
        <v>8</v>
      </c>
      <c r="B18" s="360" t="s">
        <v>677</v>
      </c>
      <c r="C18" s="20">
        <v>78759</v>
      </c>
      <c r="D18" s="20">
        <v>3284</v>
      </c>
      <c r="E18" s="20">
        <v>0</v>
      </c>
      <c r="F18" s="20">
        <v>5364</v>
      </c>
      <c r="G18" s="20">
        <f t="shared" si="0"/>
        <v>87407</v>
      </c>
      <c r="H18" s="30">
        <v>51193</v>
      </c>
      <c r="I18" s="383">
        <v>2134</v>
      </c>
      <c r="J18" s="20">
        <v>0</v>
      </c>
      <c r="K18" s="20">
        <v>3486</v>
      </c>
      <c r="L18" s="383">
        <f t="shared" si="1"/>
        <v>56813</v>
      </c>
      <c r="M18" s="20">
        <f t="shared" si="2"/>
        <v>11262460</v>
      </c>
      <c r="N18" s="383">
        <f t="shared" si="3"/>
        <v>469480</v>
      </c>
      <c r="O18" s="20">
        <v>0</v>
      </c>
      <c r="P18" s="383">
        <f t="shared" si="4"/>
        <v>766920</v>
      </c>
      <c r="Q18" s="383">
        <f t="shared" si="5"/>
        <v>12498860</v>
      </c>
      <c r="S18" s="398">
        <v>56813</v>
      </c>
      <c r="T18" s="398">
        <f t="shared" si="6"/>
        <v>0</v>
      </c>
    </row>
    <row r="19" spans="1:20">
      <c r="A19" s="19">
        <v>9</v>
      </c>
      <c r="B19" s="360" t="s">
        <v>678</v>
      </c>
      <c r="C19" s="20">
        <v>62820</v>
      </c>
      <c r="D19" s="20">
        <v>1214</v>
      </c>
      <c r="E19" s="20">
        <v>0</v>
      </c>
      <c r="F19" s="20">
        <v>17733</v>
      </c>
      <c r="G19" s="20">
        <f t="shared" si="0"/>
        <v>81767</v>
      </c>
      <c r="H19" s="30">
        <v>46928</v>
      </c>
      <c r="I19" s="383">
        <v>804</v>
      </c>
      <c r="J19" s="20">
        <v>0</v>
      </c>
      <c r="K19" s="20">
        <v>10542</v>
      </c>
      <c r="L19" s="383">
        <f t="shared" si="1"/>
        <v>58274</v>
      </c>
      <c r="M19" s="20">
        <f t="shared" si="2"/>
        <v>10324160</v>
      </c>
      <c r="N19" s="383">
        <f t="shared" si="3"/>
        <v>176880</v>
      </c>
      <c r="O19" s="20">
        <v>0</v>
      </c>
      <c r="P19" s="383">
        <f t="shared" si="4"/>
        <v>2319240</v>
      </c>
      <c r="Q19" s="383">
        <f t="shared" si="5"/>
        <v>12820280</v>
      </c>
      <c r="S19" s="398">
        <v>58274</v>
      </c>
      <c r="T19" s="398">
        <f t="shared" si="6"/>
        <v>0</v>
      </c>
    </row>
    <row r="20" spans="1:20">
      <c r="A20" s="19">
        <v>10</v>
      </c>
      <c r="B20" s="360" t="s">
        <v>679</v>
      </c>
      <c r="C20" s="20">
        <v>52191</v>
      </c>
      <c r="D20" s="20">
        <v>353</v>
      </c>
      <c r="E20" s="20">
        <v>0</v>
      </c>
      <c r="F20" s="20">
        <v>1073</v>
      </c>
      <c r="G20" s="20">
        <f t="shared" si="0"/>
        <v>53617</v>
      </c>
      <c r="H20" s="30">
        <v>40056</v>
      </c>
      <c r="I20" s="383">
        <v>271</v>
      </c>
      <c r="J20" s="20">
        <v>0</v>
      </c>
      <c r="K20" s="20">
        <v>824</v>
      </c>
      <c r="L20" s="383">
        <f t="shared" si="1"/>
        <v>41151</v>
      </c>
      <c r="M20" s="20">
        <f t="shared" si="2"/>
        <v>8812320</v>
      </c>
      <c r="N20" s="383">
        <f t="shared" si="3"/>
        <v>59620</v>
      </c>
      <c r="O20" s="20">
        <v>0</v>
      </c>
      <c r="P20" s="383">
        <f t="shared" si="4"/>
        <v>181280</v>
      </c>
      <c r="Q20" s="383">
        <f t="shared" si="5"/>
        <v>9053220</v>
      </c>
      <c r="S20" s="398">
        <v>41151</v>
      </c>
      <c r="T20" s="398">
        <f t="shared" si="6"/>
        <v>0</v>
      </c>
    </row>
    <row r="21" spans="1:20">
      <c r="A21" s="19">
        <v>11</v>
      </c>
      <c r="B21" s="360" t="s">
        <v>680</v>
      </c>
      <c r="C21" s="20">
        <v>145862</v>
      </c>
      <c r="D21" s="20">
        <v>69</v>
      </c>
      <c r="E21" s="20">
        <v>0</v>
      </c>
      <c r="F21" s="20">
        <v>1400</v>
      </c>
      <c r="G21" s="20">
        <f t="shared" si="0"/>
        <v>147331</v>
      </c>
      <c r="H21" s="30">
        <v>81151</v>
      </c>
      <c r="I21" s="383">
        <v>59</v>
      </c>
      <c r="J21" s="20">
        <v>0</v>
      </c>
      <c r="K21" s="20">
        <v>791</v>
      </c>
      <c r="L21" s="383">
        <f t="shared" si="1"/>
        <v>82001</v>
      </c>
      <c r="M21" s="20">
        <f t="shared" si="2"/>
        <v>17853220</v>
      </c>
      <c r="N21" s="383">
        <f t="shared" si="3"/>
        <v>12980</v>
      </c>
      <c r="O21" s="20">
        <v>0</v>
      </c>
      <c r="P21" s="383">
        <f t="shared" si="4"/>
        <v>174020</v>
      </c>
      <c r="Q21" s="383">
        <f t="shared" si="5"/>
        <v>18040220</v>
      </c>
      <c r="S21" s="398">
        <v>82001</v>
      </c>
      <c r="T21" s="398">
        <f t="shared" si="6"/>
        <v>0</v>
      </c>
    </row>
    <row r="22" spans="1:20">
      <c r="A22" s="19">
        <v>12</v>
      </c>
      <c r="B22" s="360" t="s">
        <v>681</v>
      </c>
      <c r="C22" s="20">
        <v>112073</v>
      </c>
      <c r="D22" s="368">
        <v>1652</v>
      </c>
      <c r="E22" s="20">
        <v>0</v>
      </c>
      <c r="F22" s="20">
        <v>594</v>
      </c>
      <c r="G22" s="20">
        <f t="shared" si="0"/>
        <v>114319</v>
      </c>
      <c r="H22" s="20">
        <v>94737</v>
      </c>
      <c r="I22" s="377">
        <v>1386</v>
      </c>
      <c r="J22" s="20">
        <v>0</v>
      </c>
      <c r="K22" s="20">
        <v>489</v>
      </c>
      <c r="L22" s="383">
        <f t="shared" si="1"/>
        <v>96612</v>
      </c>
      <c r="M22" s="20">
        <f t="shared" si="2"/>
        <v>20842140</v>
      </c>
      <c r="N22" s="383">
        <f t="shared" si="3"/>
        <v>304920</v>
      </c>
      <c r="O22" s="20">
        <v>0</v>
      </c>
      <c r="P22" s="383">
        <f t="shared" si="4"/>
        <v>107580</v>
      </c>
      <c r="Q22" s="383">
        <f t="shared" si="5"/>
        <v>21254640</v>
      </c>
      <c r="S22" s="398">
        <v>96190</v>
      </c>
      <c r="T22" s="398">
        <f t="shared" si="6"/>
        <v>422</v>
      </c>
    </row>
    <row r="23" spans="1:20">
      <c r="A23" s="19">
        <v>13</v>
      </c>
      <c r="B23" s="360" t="s">
        <v>682</v>
      </c>
      <c r="C23" s="20">
        <v>90446</v>
      </c>
      <c r="D23" s="20">
        <v>294</v>
      </c>
      <c r="E23" s="20">
        <v>0</v>
      </c>
      <c r="F23" s="20">
        <v>771</v>
      </c>
      <c r="G23" s="20">
        <f t="shared" si="0"/>
        <v>91511</v>
      </c>
      <c r="H23" s="30">
        <v>63312</v>
      </c>
      <c r="I23" s="383">
        <v>206</v>
      </c>
      <c r="J23" s="20">
        <v>0</v>
      </c>
      <c r="K23" s="20">
        <v>540</v>
      </c>
      <c r="L23" s="383">
        <f t="shared" si="1"/>
        <v>64058</v>
      </c>
      <c r="M23" s="20">
        <f t="shared" si="2"/>
        <v>13928640</v>
      </c>
      <c r="N23" s="383">
        <f t="shared" si="3"/>
        <v>45320</v>
      </c>
      <c r="O23" s="20">
        <f>J23*291</f>
        <v>0</v>
      </c>
      <c r="P23" s="383">
        <f t="shared" si="4"/>
        <v>118800</v>
      </c>
      <c r="Q23" s="383">
        <f t="shared" si="5"/>
        <v>14092760</v>
      </c>
      <c r="S23" s="398">
        <v>64873.201219512193</v>
      </c>
      <c r="T23" s="398">
        <f t="shared" si="6"/>
        <v>-815.20121951219335</v>
      </c>
    </row>
    <row r="24" spans="1:20">
      <c r="A24" s="19">
        <v>14</v>
      </c>
      <c r="B24" s="360" t="s">
        <v>683</v>
      </c>
      <c r="C24" s="20">
        <v>47424</v>
      </c>
      <c r="D24" s="20">
        <v>74</v>
      </c>
      <c r="E24" s="20">
        <v>0</v>
      </c>
      <c r="F24" s="20">
        <v>1446</v>
      </c>
      <c r="G24" s="20">
        <f t="shared" si="0"/>
        <v>48944</v>
      </c>
      <c r="H24" s="30">
        <v>30680</v>
      </c>
      <c r="I24" s="383">
        <v>48</v>
      </c>
      <c r="J24" s="20">
        <v>0</v>
      </c>
      <c r="K24" s="20">
        <v>922</v>
      </c>
      <c r="L24" s="383">
        <f t="shared" si="1"/>
        <v>31650</v>
      </c>
      <c r="M24" s="20">
        <f t="shared" si="2"/>
        <v>6749600</v>
      </c>
      <c r="N24" s="383">
        <f t="shared" si="3"/>
        <v>10560</v>
      </c>
      <c r="O24" s="20">
        <v>0</v>
      </c>
      <c r="P24" s="383">
        <f t="shared" si="4"/>
        <v>202840</v>
      </c>
      <c r="Q24" s="383">
        <f t="shared" si="5"/>
        <v>6963000</v>
      </c>
      <c r="S24" s="398">
        <v>31650</v>
      </c>
      <c r="T24" s="398">
        <f t="shared" si="6"/>
        <v>0</v>
      </c>
    </row>
    <row r="25" spans="1:20" s="356" customFormat="1">
      <c r="A25" s="355">
        <v>15</v>
      </c>
      <c r="B25" s="360" t="s">
        <v>684</v>
      </c>
      <c r="C25" s="20">
        <v>71887</v>
      </c>
      <c r="D25" s="20">
        <v>541</v>
      </c>
      <c r="E25" s="20">
        <v>0</v>
      </c>
      <c r="F25" s="20">
        <v>1216</v>
      </c>
      <c r="G25" s="20">
        <f t="shared" si="0"/>
        <v>73644</v>
      </c>
      <c r="H25" s="30">
        <v>56288</v>
      </c>
      <c r="I25" s="383">
        <v>424</v>
      </c>
      <c r="J25" s="20">
        <v>0</v>
      </c>
      <c r="K25" s="20">
        <v>951</v>
      </c>
      <c r="L25" s="383">
        <f t="shared" si="1"/>
        <v>57663</v>
      </c>
      <c r="M25" s="20">
        <f t="shared" si="2"/>
        <v>12383360</v>
      </c>
      <c r="N25" s="383">
        <f t="shared" si="3"/>
        <v>93280</v>
      </c>
      <c r="O25" s="20">
        <v>0</v>
      </c>
      <c r="P25" s="383">
        <f t="shared" si="4"/>
        <v>209220</v>
      </c>
      <c r="Q25" s="383">
        <f t="shared" si="5"/>
        <v>12685860</v>
      </c>
      <c r="S25" s="398">
        <v>57663</v>
      </c>
      <c r="T25" s="398">
        <f t="shared" si="6"/>
        <v>0</v>
      </c>
    </row>
    <row r="26" spans="1:20" s="356" customFormat="1">
      <c r="A26" s="355">
        <v>16</v>
      </c>
      <c r="B26" s="360" t="s">
        <v>685</v>
      </c>
      <c r="C26" s="20">
        <v>150732</v>
      </c>
      <c r="D26" s="20">
        <v>748</v>
      </c>
      <c r="E26" s="20">
        <v>0</v>
      </c>
      <c r="F26" s="20">
        <v>50</v>
      </c>
      <c r="G26" s="20">
        <f t="shared" si="0"/>
        <v>151530</v>
      </c>
      <c r="H26" s="30">
        <v>113050</v>
      </c>
      <c r="I26" s="383">
        <v>562</v>
      </c>
      <c r="J26" s="20">
        <v>0</v>
      </c>
      <c r="K26" s="20">
        <v>38</v>
      </c>
      <c r="L26" s="383">
        <f t="shared" si="1"/>
        <v>113650</v>
      </c>
      <c r="M26" s="20">
        <f t="shared" si="2"/>
        <v>24871000</v>
      </c>
      <c r="N26" s="383">
        <f t="shared" si="3"/>
        <v>123640</v>
      </c>
      <c r="O26" s="20">
        <v>0</v>
      </c>
      <c r="P26" s="383">
        <f t="shared" si="4"/>
        <v>8360</v>
      </c>
      <c r="Q26" s="383">
        <f t="shared" si="5"/>
        <v>25003000</v>
      </c>
      <c r="S26" s="398">
        <v>105255</v>
      </c>
      <c r="T26" s="398">
        <f t="shared" si="6"/>
        <v>8395</v>
      </c>
    </row>
    <row r="27" spans="1:20" s="356" customFormat="1">
      <c r="A27" s="355">
        <v>17</v>
      </c>
      <c r="B27" s="360" t="s">
        <v>686</v>
      </c>
      <c r="C27" s="20">
        <v>62806</v>
      </c>
      <c r="D27" s="20">
        <v>1730</v>
      </c>
      <c r="E27" s="20">
        <v>0</v>
      </c>
      <c r="F27" s="20">
        <v>222</v>
      </c>
      <c r="G27" s="20">
        <f t="shared" si="0"/>
        <v>64758</v>
      </c>
      <c r="H27" s="30">
        <v>50245</v>
      </c>
      <c r="I27" s="383">
        <v>1384</v>
      </c>
      <c r="J27" s="20">
        <v>0</v>
      </c>
      <c r="K27" s="20">
        <v>178</v>
      </c>
      <c r="L27" s="383">
        <f t="shared" si="1"/>
        <v>51807</v>
      </c>
      <c r="M27" s="20">
        <f t="shared" si="2"/>
        <v>11053900</v>
      </c>
      <c r="N27" s="383">
        <f t="shared" si="3"/>
        <v>304480</v>
      </c>
      <c r="O27" s="20">
        <v>0</v>
      </c>
      <c r="P27" s="383">
        <f t="shared" si="4"/>
        <v>39160</v>
      </c>
      <c r="Q27" s="383">
        <f t="shared" si="5"/>
        <v>11397540</v>
      </c>
      <c r="S27" s="398">
        <v>51807</v>
      </c>
      <c r="T27" s="398">
        <f t="shared" si="6"/>
        <v>0</v>
      </c>
    </row>
    <row r="28" spans="1:20" s="356" customFormat="1">
      <c r="A28" s="355">
        <v>18</v>
      </c>
      <c r="B28" s="360" t="s">
        <v>687</v>
      </c>
      <c r="C28" s="20">
        <v>97493</v>
      </c>
      <c r="D28" s="20">
        <v>156</v>
      </c>
      <c r="E28" s="20">
        <v>0</v>
      </c>
      <c r="F28" s="20">
        <v>1095</v>
      </c>
      <c r="G28" s="20">
        <f t="shared" si="0"/>
        <v>98744</v>
      </c>
      <c r="H28" s="30">
        <v>61076</v>
      </c>
      <c r="I28" s="383">
        <v>97</v>
      </c>
      <c r="J28" s="20">
        <v>0</v>
      </c>
      <c r="K28" s="20">
        <v>675</v>
      </c>
      <c r="L28" s="383">
        <f t="shared" si="1"/>
        <v>61848</v>
      </c>
      <c r="M28" s="20">
        <f t="shared" si="2"/>
        <v>13436720</v>
      </c>
      <c r="N28" s="383">
        <f t="shared" si="3"/>
        <v>21340</v>
      </c>
      <c r="O28" s="20">
        <v>0</v>
      </c>
      <c r="P28" s="383">
        <f t="shared" si="4"/>
        <v>148500</v>
      </c>
      <c r="Q28" s="383">
        <f t="shared" si="5"/>
        <v>13606560</v>
      </c>
      <c r="S28" s="398">
        <v>61848</v>
      </c>
      <c r="T28" s="398">
        <f t="shared" si="6"/>
        <v>0</v>
      </c>
    </row>
    <row r="29" spans="1:20" s="356" customFormat="1">
      <c r="A29" s="355">
        <v>19</v>
      </c>
      <c r="B29" s="360" t="s">
        <v>688</v>
      </c>
      <c r="C29" s="20">
        <v>67188</v>
      </c>
      <c r="D29" s="20">
        <v>3435</v>
      </c>
      <c r="E29" s="20">
        <v>0</v>
      </c>
      <c r="F29" s="20">
        <v>1131</v>
      </c>
      <c r="G29" s="20">
        <f t="shared" si="0"/>
        <v>71754</v>
      </c>
      <c r="H29" s="377">
        <v>43672.2</v>
      </c>
      <c r="I29" s="383">
        <v>2232.75</v>
      </c>
      <c r="J29" s="383">
        <v>0</v>
      </c>
      <c r="K29" s="383">
        <v>735.15</v>
      </c>
      <c r="L29" s="383">
        <f t="shared" si="1"/>
        <v>46640.1</v>
      </c>
      <c r="M29" s="20">
        <f t="shared" si="2"/>
        <v>9607884</v>
      </c>
      <c r="N29" s="383">
        <f t="shared" si="3"/>
        <v>491205</v>
      </c>
      <c r="O29" s="20">
        <f>J29*244</f>
        <v>0</v>
      </c>
      <c r="P29" s="383">
        <f t="shared" si="4"/>
        <v>161733</v>
      </c>
      <c r="Q29" s="383">
        <f t="shared" si="5"/>
        <v>10260822</v>
      </c>
      <c r="S29" s="398">
        <v>47660</v>
      </c>
      <c r="T29" s="398">
        <f t="shared" si="6"/>
        <v>-1019.9000000000015</v>
      </c>
    </row>
    <row r="30" spans="1:20" s="356" customFormat="1">
      <c r="A30" s="355">
        <v>20</v>
      </c>
      <c r="B30" s="360" t="s">
        <v>689</v>
      </c>
      <c r="C30" s="20">
        <v>32389</v>
      </c>
      <c r="D30" s="20">
        <v>241</v>
      </c>
      <c r="E30" s="20">
        <v>0</v>
      </c>
      <c r="F30" s="20">
        <v>84</v>
      </c>
      <c r="G30" s="20">
        <f t="shared" si="0"/>
        <v>32714</v>
      </c>
      <c r="H30" s="30">
        <v>23401</v>
      </c>
      <c r="I30" s="383">
        <v>194</v>
      </c>
      <c r="J30" s="20">
        <v>0</v>
      </c>
      <c r="K30" s="20">
        <v>56</v>
      </c>
      <c r="L30" s="383">
        <f t="shared" si="1"/>
        <v>23651</v>
      </c>
      <c r="M30" s="20">
        <f t="shared" si="2"/>
        <v>5148220</v>
      </c>
      <c r="N30" s="383">
        <f t="shared" si="3"/>
        <v>42680</v>
      </c>
      <c r="O30" s="20">
        <v>0</v>
      </c>
      <c r="P30" s="383">
        <f t="shared" si="4"/>
        <v>12320</v>
      </c>
      <c r="Q30" s="383">
        <f t="shared" si="5"/>
        <v>5203220</v>
      </c>
      <c r="S30" s="398">
        <v>23548</v>
      </c>
      <c r="T30" s="398">
        <f t="shared" si="6"/>
        <v>103</v>
      </c>
    </row>
    <row r="31" spans="1:20" s="356" customFormat="1">
      <c r="A31" s="355">
        <v>21</v>
      </c>
      <c r="B31" s="360" t="s">
        <v>690</v>
      </c>
      <c r="C31" s="20">
        <v>51154</v>
      </c>
      <c r="D31" s="20">
        <v>31</v>
      </c>
      <c r="E31" s="20">
        <v>0</v>
      </c>
      <c r="F31" s="20">
        <v>198</v>
      </c>
      <c r="G31" s="20">
        <f t="shared" si="0"/>
        <v>51383</v>
      </c>
      <c r="H31" s="30">
        <v>39900</v>
      </c>
      <c r="I31" s="383">
        <v>24</v>
      </c>
      <c r="J31" s="20">
        <v>0</v>
      </c>
      <c r="K31" s="20">
        <v>154</v>
      </c>
      <c r="L31" s="383">
        <f t="shared" si="1"/>
        <v>40078</v>
      </c>
      <c r="M31" s="20">
        <f t="shared" si="2"/>
        <v>8778000</v>
      </c>
      <c r="N31" s="383">
        <f t="shared" si="3"/>
        <v>5280</v>
      </c>
      <c r="O31" s="20">
        <v>0</v>
      </c>
      <c r="P31" s="383">
        <f t="shared" si="4"/>
        <v>33880</v>
      </c>
      <c r="Q31" s="383">
        <f t="shared" si="5"/>
        <v>8817160</v>
      </c>
      <c r="S31" s="398">
        <v>37952.457516339869</v>
      </c>
      <c r="T31" s="398">
        <f t="shared" si="6"/>
        <v>2125.5424836601305</v>
      </c>
    </row>
    <row r="32" spans="1:20" s="356" customFormat="1">
      <c r="A32" s="355">
        <v>22</v>
      </c>
      <c r="B32" s="360" t="s">
        <v>691</v>
      </c>
      <c r="C32" s="20">
        <v>70567</v>
      </c>
      <c r="D32" s="20">
        <v>0</v>
      </c>
      <c r="E32" s="20">
        <v>0</v>
      </c>
      <c r="F32" s="368">
        <v>0</v>
      </c>
      <c r="G32" s="20">
        <f t="shared" si="0"/>
        <v>70567</v>
      </c>
      <c r="H32" s="20">
        <v>55042</v>
      </c>
      <c r="I32" s="383">
        <v>0</v>
      </c>
      <c r="J32" s="20">
        <v>0</v>
      </c>
      <c r="K32" s="20">
        <v>0</v>
      </c>
      <c r="L32" s="383">
        <f t="shared" si="1"/>
        <v>55042</v>
      </c>
      <c r="M32" s="20">
        <f t="shared" si="2"/>
        <v>12109240</v>
      </c>
      <c r="N32" s="383">
        <f t="shared" si="3"/>
        <v>0</v>
      </c>
      <c r="O32" s="20">
        <v>0</v>
      </c>
      <c r="P32" s="383">
        <f t="shared" si="4"/>
        <v>0</v>
      </c>
      <c r="Q32" s="383">
        <f t="shared" si="5"/>
        <v>12109240</v>
      </c>
      <c r="S32" s="398">
        <v>55042</v>
      </c>
      <c r="T32" s="398">
        <f t="shared" si="6"/>
        <v>0</v>
      </c>
    </row>
    <row r="33" spans="1:20" s="356" customFormat="1">
      <c r="A33" s="355">
        <v>23</v>
      </c>
      <c r="B33" s="360" t="s">
        <v>692</v>
      </c>
      <c r="C33" s="20">
        <v>85410</v>
      </c>
      <c r="D33" s="20">
        <v>4099</v>
      </c>
      <c r="E33" s="20">
        <v>0</v>
      </c>
      <c r="F33" s="20">
        <v>4003</v>
      </c>
      <c r="G33" s="20">
        <f t="shared" si="0"/>
        <v>93512</v>
      </c>
      <c r="H33" s="30">
        <v>61838</v>
      </c>
      <c r="I33" s="383">
        <v>2967</v>
      </c>
      <c r="J33" s="20">
        <v>0</v>
      </c>
      <c r="K33" s="20">
        <v>2898</v>
      </c>
      <c r="L33" s="383">
        <f t="shared" si="1"/>
        <v>67703</v>
      </c>
      <c r="M33" s="20">
        <f t="shared" si="2"/>
        <v>13604360</v>
      </c>
      <c r="N33" s="383">
        <f t="shared" si="3"/>
        <v>652740</v>
      </c>
      <c r="O33" s="20">
        <f>J33*283</f>
        <v>0</v>
      </c>
      <c r="P33" s="383">
        <f t="shared" si="4"/>
        <v>637560</v>
      </c>
      <c r="Q33" s="383">
        <f t="shared" si="5"/>
        <v>14894660</v>
      </c>
      <c r="S33" s="398">
        <v>65458</v>
      </c>
      <c r="T33" s="398">
        <f t="shared" si="6"/>
        <v>2245</v>
      </c>
    </row>
    <row r="34" spans="1:20" s="356" customFormat="1">
      <c r="A34" s="355">
        <v>24</v>
      </c>
      <c r="B34" s="360" t="s">
        <v>715</v>
      </c>
      <c r="C34" s="20">
        <v>139764</v>
      </c>
      <c r="D34" s="20">
        <v>4615</v>
      </c>
      <c r="E34" s="20">
        <v>0</v>
      </c>
      <c r="F34" s="20">
        <v>90</v>
      </c>
      <c r="G34" s="20">
        <f t="shared" si="0"/>
        <v>144469</v>
      </c>
      <c r="H34" s="377">
        <v>94952.56</v>
      </c>
      <c r="I34" s="383">
        <v>3276.65</v>
      </c>
      <c r="J34" s="383">
        <v>0</v>
      </c>
      <c r="K34" s="383">
        <v>63.9</v>
      </c>
      <c r="L34" s="383">
        <f t="shared" si="1"/>
        <v>98293.109999999986</v>
      </c>
      <c r="M34" s="20">
        <f t="shared" si="2"/>
        <v>20889563.199999999</v>
      </c>
      <c r="N34" s="383">
        <f t="shared" si="3"/>
        <v>720863</v>
      </c>
      <c r="O34" s="20">
        <v>0</v>
      </c>
      <c r="P34" s="383">
        <f t="shared" si="4"/>
        <v>14058</v>
      </c>
      <c r="Q34" s="383">
        <f t="shared" si="5"/>
        <v>21624484.199999999</v>
      </c>
      <c r="S34" s="398">
        <v>98334</v>
      </c>
      <c r="T34" s="398">
        <f t="shared" si="6"/>
        <v>-40.89000000001397</v>
      </c>
    </row>
    <row r="35" spans="1:20" s="356" customFormat="1">
      <c r="A35" s="355">
        <v>25</v>
      </c>
      <c r="B35" s="360" t="s">
        <v>693</v>
      </c>
      <c r="C35" s="20">
        <v>87214</v>
      </c>
      <c r="D35" s="20">
        <v>1482</v>
      </c>
      <c r="E35" s="20">
        <v>0</v>
      </c>
      <c r="F35" s="20">
        <v>115</v>
      </c>
      <c r="G35" s="20">
        <f t="shared" si="0"/>
        <v>88811</v>
      </c>
      <c r="H35" s="30">
        <v>63497</v>
      </c>
      <c r="I35" s="383">
        <v>1066</v>
      </c>
      <c r="J35" s="20">
        <v>0</v>
      </c>
      <c r="K35" s="20">
        <v>81</v>
      </c>
      <c r="L35" s="383">
        <f t="shared" si="1"/>
        <v>64644</v>
      </c>
      <c r="M35" s="20">
        <f t="shared" si="2"/>
        <v>13969340</v>
      </c>
      <c r="N35" s="383">
        <f t="shared" si="3"/>
        <v>234520</v>
      </c>
      <c r="O35" s="20">
        <v>0</v>
      </c>
      <c r="P35" s="383">
        <f t="shared" si="4"/>
        <v>17820</v>
      </c>
      <c r="Q35" s="383">
        <f t="shared" si="5"/>
        <v>14221680</v>
      </c>
      <c r="S35" s="398">
        <v>62191</v>
      </c>
      <c r="T35" s="398">
        <f t="shared" si="6"/>
        <v>2453</v>
      </c>
    </row>
    <row r="36" spans="1:20" s="356" customFormat="1">
      <c r="A36" s="355">
        <v>26</v>
      </c>
      <c r="B36" s="360" t="s">
        <v>694</v>
      </c>
      <c r="C36" s="20">
        <v>95266</v>
      </c>
      <c r="D36" s="20">
        <v>1390</v>
      </c>
      <c r="E36" s="20">
        <v>0</v>
      </c>
      <c r="F36" s="20">
        <v>653</v>
      </c>
      <c r="G36" s="20">
        <f t="shared" si="0"/>
        <v>97309</v>
      </c>
      <c r="H36" s="30">
        <v>75053</v>
      </c>
      <c r="I36" s="383">
        <v>1477</v>
      </c>
      <c r="J36" s="20">
        <v>0</v>
      </c>
      <c r="K36" s="20">
        <v>503</v>
      </c>
      <c r="L36" s="383">
        <f t="shared" si="1"/>
        <v>77033</v>
      </c>
      <c r="M36" s="20">
        <f t="shared" si="2"/>
        <v>16511660</v>
      </c>
      <c r="N36" s="383">
        <f t="shared" si="3"/>
        <v>324940</v>
      </c>
      <c r="O36" s="20">
        <v>0</v>
      </c>
      <c r="P36" s="383">
        <f t="shared" si="4"/>
        <v>110660</v>
      </c>
      <c r="Q36" s="383">
        <f t="shared" si="5"/>
        <v>16947260</v>
      </c>
      <c r="S36" s="398">
        <v>77033</v>
      </c>
      <c r="T36" s="398">
        <f t="shared" si="6"/>
        <v>0</v>
      </c>
    </row>
    <row r="37" spans="1:20" s="356" customFormat="1">
      <c r="A37" s="355">
        <v>27</v>
      </c>
      <c r="B37" s="360" t="s">
        <v>695</v>
      </c>
      <c r="C37" s="20">
        <v>120727</v>
      </c>
      <c r="D37" s="20">
        <v>1220</v>
      </c>
      <c r="E37" s="20">
        <v>0</v>
      </c>
      <c r="F37" s="20">
        <v>2219</v>
      </c>
      <c r="G37" s="20">
        <f t="shared" si="0"/>
        <v>124166</v>
      </c>
      <c r="H37" s="30">
        <v>78476</v>
      </c>
      <c r="I37" s="383">
        <v>795</v>
      </c>
      <c r="J37" s="20">
        <v>0</v>
      </c>
      <c r="K37" s="20">
        <v>1445</v>
      </c>
      <c r="L37" s="383">
        <f t="shared" si="1"/>
        <v>80716</v>
      </c>
      <c r="M37" s="20">
        <f t="shared" si="2"/>
        <v>17264720</v>
      </c>
      <c r="N37" s="383">
        <f t="shared" si="3"/>
        <v>174900</v>
      </c>
      <c r="O37" s="20">
        <v>0</v>
      </c>
      <c r="P37" s="383">
        <f t="shared" si="4"/>
        <v>317900</v>
      </c>
      <c r="Q37" s="383">
        <f t="shared" si="5"/>
        <v>17757520</v>
      </c>
      <c r="S37" s="398">
        <v>80716</v>
      </c>
      <c r="T37" s="398">
        <f t="shared" si="6"/>
        <v>0</v>
      </c>
    </row>
    <row r="38" spans="1:20" s="356" customFormat="1">
      <c r="A38" s="355">
        <v>28</v>
      </c>
      <c r="B38" s="360" t="s">
        <v>696</v>
      </c>
      <c r="C38" s="20">
        <v>78166</v>
      </c>
      <c r="D38" s="20">
        <v>878</v>
      </c>
      <c r="E38" s="20">
        <v>0</v>
      </c>
      <c r="F38" s="20">
        <v>0</v>
      </c>
      <c r="G38" s="20">
        <f t="shared" si="0"/>
        <v>79044</v>
      </c>
      <c r="H38" s="30">
        <v>61949</v>
      </c>
      <c r="I38" s="383">
        <v>696</v>
      </c>
      <c r="J38" s="20">
        <v>0</v>
      </c>
      <c r="K38" s="20">
        <v>0</v>
      </c>
      <c r="L38" s="383">
        <f t="shared" si="1"/>
        <v>62645</v>
      </c>
      <c r="M38" s="20">
        <f t="shared" si="2"/>
        <v>13628780</v>
      </c>
      <c r="N38" s="383">
        <f t="shared" si="3"/>
        <v>153120</v>
      </c>
      <c r="O38" s="20">
        <v>0</v>
      </c>
      <c r="P38" s="383">
        <f t="shared" si="4"/>
        <v>0</v>
      </c>
      <c r="Q38" s="383">
        <f t="shared" si="5"/>
        <v>13781900</v>
      </c>
      <c r="S38" s="398">
        <v>62645</v>
      </c>
      <c r="T38" s="398">
        <f t="shared" si="6"/>
        <v>0</v>
      </c>
    </row>
    <row r="39" spans="1:20" s="356" customFormat="1">
      <c r="A39" s="355">
        <v>29</v>
      </c>
      <c r="B39" s="360" t="s">
        <v>716</v>
      </c>
      <c r="C39" s="383">
        <v>53203</v>
      </c>
      <c r="D39" s="383">
        <v>292</v>
      </c>
      <c r="E39" s="383">
        <v>0</v>
      </c>
      <c r="F39" s="383">
        <v>8714</v>
      </c>
      <c r="G39" s="20">
        <f t="shared" si="0"/>
        <v>62209</v>
      </c>
      <c r="H39" s="377">
        <v>42562.400000000009</v>
      </c>
      <c r="I39" s="383">
        <v>233.60000000000002</v>
      </c>
      <c r="J39" s="383">
        <v>0</v>
      </c>
      <c r="K39" s="383">
        <v>6971.2000000000007</v>
      </c>
      <c r="L39" s="383">
        <f t="shared" si="1"/>
        <v>49767.200000000012</v>
      </c>
      <c r="M39" s="20">
        <f t="shared" si="2"/>
        <v>9363728.0000000019</v>
      </c>
      <c r="N39" s="383">
        <f t="shared" si="3"/>
        <v>51392.000000000007</v>
      </c>
      <c r="O39" s="20">
        <f>J39*272</f>
        <v>0</v>
      </c>
      <c r="P39" s="383">
        <f t="shared" si="4"/>
        <v>1533664.0000000002</v>
      </c>
      <c r="Q39" s="383">
        <f t="shared" si="5"/>
        <v>10948784.000000002</v>
      </c>
      <c r="S39" s="398">
        <v>50687.200000000012</v>
      </c>
      <c r="T39" s="398">
        <f t="shared" si="6"/>
        <v>-920</v>
      </c>
    </row>
    <row r="40" spans="1:20" s="356" customFormat="1">
      <c r="A40" s="355">
        <v>30</v>
      </c>
      <c r="B40" s="360" t="s">
        <v>697</v>
      </c>
      <c r="C40" s="20">
        <v>124394</v>
      </c>
      <c r="D40" s="20">
        <v>9623</v>
      </c>
      <c r="E40" s="20">
        <v>0</v>
      </c>
      <c r="F40" s="20">
        <v>5986</v>
      </c>
      <c r="G40" s="20">
        <f t="shared" si="0"/>
        <v>140003</v>
      </c>
      <c r="H40" s="30">
        <v>76174</v>
      </c>
      <c r="I40" s="383">
        <v>5788</v>
      </c>
      <c r="J40" s="20">
        <v>0</v>
      </c>
      <c r="K40" s="20">
        <v>3662</v>
      </c>
      <c r="L40" s="383">
        <f t="shared" si="1"/>
        <v>85624</v>
      </c>
      <c r="M40" s="20">
        <f t="shared" si="2"/>
        <v>16758280</v>
      </c>
      <c r="N40" s="383">
        <f t="shared" si="3"/>
        <v>1273360</v>
      </c>
      <c r="O40" s="20">
        <v>0</v>
      </c>
      <c r="P40" s="383">
        <f t="shared" si="4"/>
        <v>805640</v>
      </c>
      <c r="Q40" s="383">
        <f t="shared" si="5"/>
        <v>18837280</v>
      </c>
      <c r="S40" s="398">
        <v>84180</v>
      </c>
      <c r="T40" s="398">
        <f t="shared" si="6"/>
        <v>1444</v>
      </c>
    </row>
    <row r="41" spans="1:20" s="356" customFormat="1">
      <c r="A41" s="355">
        <v>31</v>
      </c>
      <c r="B41" s="360" t="s">
        <v>698</v>
      </c>
      <c r="C41" s="20">
        <v>51366</v>
      </c>
      <c r="D41" s="20">
        <v>33</v>
      </c>
      <c r="E41" s="20">
        <v>0</v>
      </c>
      <c r="F41" s="20">
        <v>10</v>
      </c>
      <c r="G41" s="20">
        <f t="shared" si="0"/>
        <v>51409</v>
      </c>
      <c r="H41" s="30">
        <v>35956</v>
      </c>
      <c r="I41" s="383">
        <v>23</v>
      </c>
      <c r="J41" s="20">
        <v>0</v>
      </c>
      <c r="K41" s="20">
        <v>7</v>
      </c>
      <c r="L41" s="383">
        <f t="shared" si="1"/>
        <v>35986</v>
      </c>
      <c r="M41" s="20">
        <f t="shared" si="2"/>
        <v>7910320</v>
      </c>
      <c r="N41" s="383">
        <f t="shared" si="3"/>
        <v>5060</v>
      </c>
      <c r="O41" s="20">
        <v>0</v>
      </c>
      <c r="P41" s="383">
        <f t="shared" si="4"/>
        <v>1540</v>
      </c>
      <c r="Q41" s="383">
        <f t="shared" si="5"/>
        <v>7916920</v>
      </c>
      <c r="S41" s="398">
        <v>34051</v>
      </c>
      <c r="T41" s="398">
        <f t="shared" si="6"/>
        <v>1935</v>
      </c>
    </row>
    <row r="42" spans="1:20" s="356" customFormat="1">
      <c r="A42" s="355">
        <v>32</v>
      </c>
      <c r="B42" s="360" t="s">
        <v>699</v>
      </c>
      <c r="C42" s="20">
        <v>33141</v>
      </c>
      <c r="D42" s="20">
        <v>531</v>
      </c>
      <c r="E42" s="20">
        <v>0</v>
      </c>
      <c r="F42" s="20">
        <v>409</v>
      </c>
      <c r="G42" s="20">
        <f t="shared" si="0"/>
        <v>34081</v>
      </c>
      <c r="H42" s="30">
        <v>27507</v>
      </c>
      <c r="I42" s="383">
        <v>441</v>
      </c>
      <c r="J42" s="20">
        <v>0</v>
      </c>
      <c r="K42" s="20">
        <v>339</v>
      </c>
      <c r="L42" s="383">
        <f t="shared" si="1"/>
        <v>28287</v>
      </c>
      <c r="M42" s="20">
        <f t="shared" si="2"/>
        <v>6051540</v>
      </c>
      <c r="N42" s="383">
        <f t="shared" si="3"/>
        <v>97020</v>
      </c>
      <c r="O42" s="20">
        <v>0</v>
      </c>
      <c r="P42" s="383">
        <f t="shared" si="4"/>
        <v>74580</v>
      </c>
      <c r="Q42" s="383">
        <f t="shared" si="5"/>
        <v>6223140</v>
      </c>
      <c r="S42" s="398">
        <v>28287</v>
      </c>
      <c r="T42" s="398">
        <f t="shared" si="6"/>
        <v>0</v>
      </c>
    </row>
    <row r="43" spans="1:20" s="356" customFormat="1">
      <c r="A43" s="355">
        <v>33</v>
      </c>
      <c r="B43" s="360" t="s">
        <v>700</v>
      </c>
      <c r="C43" s="20">
        <v>84145</v>
      </c>
      <c r="D43" s="20">
        <v>0</v>
      </c>
      <c r="E43" s="20">
        <v>0</v>
      </c>
      <c r="F43" s="20">
        <v>223</v>
      </c>
      <c r="G43" s="20">
        <f t="shared" si="0"/>
        <v>84368</v>
      </c>
      <c r="H43" s="30">
        <v>54695</v>
      </c>
      <c r="I43" s="383">
        <v>0</v>
      </c>
      <c r="J43" s="20">
        <v>0</v>
      </c>
      <c r="K43" s="20">
        <v>145</v>
      </c>
      <c r="L43" s="383">
        <f t="shared" si="1"/>
        <v>54840</v>
      </c>
      <c r="M43" s="20">
        <f t="shared" si="2"/>
        <v>12032900</v>
      </c>
      <c r="N43" s="383">
        <f t="shared" si="3"/>
        <v>0</v>
      </c>
      <c r="O43" s="20">
        <v>0</v>
      </c>
      <c r="P43" s="383">
        <f t="shared" si="4"/>
        <v>31900</v>
      </c>
      <c r="Q43" s="383">
        <f t="shared" si="5"/>
        <v>12064800</v>
      </c>
      <c r="S43" s="398">
        <v>54840</v>
      </c>
      <c r="T43" s="398">
        <f t="shared" si="6"/>
        <v>0</v>
      </c>
    </row>
    <row r="44" spans="1:20" s="356" customFormat="1">
      <c r="A44" s="355">
        <v>34</v>
      </c>
      <c r="B44" s="360" t="s">
        <v>701</v>
      </c>
      <c r="C44" s="20">
        <v>84449</v>
      </c>
      <c r="D44" s="20">
        <v>0</v>
      </c>
      <c r="E44" s="20">
        <v>0</v>
      </c>
      <c r="F44" s="20">
        <v>829</v>
      </c>
      <c r="G44" s="20">
        <f t="shared" si="0"/>
        <v>85278</v>
      </c>
      <c r="H44" s="377">
        <v>63336.75</v>
      </c>
      <c r="I44" s="383">
        <v>0</v>
      </c>
      <c r="J44" s="383">
        <v>0</v>
      </c>
      <c r="K44" s="383">
        <v>621.75</v>
      </c>
      <c r="L44" s="383">
        <f t="shared" si="1"/>
        <v>63958.5</v>
      </c>
      <c r="M44" s="20">
        <f t="shared" si="2"/>
        <v>13934085</v>
      </c>
      <c r="N44" s="383">
        <f t="shared" si="3"/>
        <v>0</v>
      </c>
      <c r="O44" s="20">
        <v>0</v>
      </c>
      <c r="P44" s="383">
        <f t="shared" si="4"/>
        <v>136785</v>
      </c>
      <c r="Q44" s="383">
        <f t="shared" si="5"/>
        <v>14070870</v>
      </c>
      <c r="S44" s="398">
        <v>61764</v>
      </c>
      <c r="T44" s="398">
        <f t="shared" si="6"/>
        <v>2194.5</v>
      </c>
    </row>
    <row r="45" spans="1:20" s="356" customFormat="1">
      <c r="A45" s="355">
        <v>35</v>
      </c>
      <c r="B45" s="360" t="s">
        <v>702</v>
      </c>
      <c r="C45" s="368">
        <v>87209</v>
      </c>
      <c r="D45" s="20">
        <v>530</v>
      </c>
      <c r="E45" s="20">
        <v>0</v>
      </c>
      <c r="F45" s="20">
        <v>1178</v>
      </c>
      <c r="G45" s="20">
        <f t="shared" si="0"/>
        <v>88917</v>
      </c>
      <c r="H45" s="20">
        <v>63890</v>
      </c>
      <c r="I45" s="377">
        <v>387</v>
      </c>
      <c r="J45" s="20">
        <v>0</v>
      </c>
      <c r="K45" s="20">
        <v>863</v>
      </c>
      <c r="L45" s="383">
        <f t="shared" si="1"/>
        <v>65140</v>
      </c>
      <c r="M45" s="20">
        <f t="shared" si="2"/>
        <v>14055800</v>
      </c>
      <c r="N45" s="383">
        <f t="shared" si="3"/>
        <v>85140</v>
      </c>
      <c r="O45" s="20">
        <f>J45*226</f>
        <v>0</v>
      </c>
      <c r="P45" s="383">
        <f t="shared" si="4"/>
        <v>189860</v>
      </c>
      <c r="Q45" s="383">
        <f t="shared" si="5"/>
        <v>14330800</v>
      </c>
      <c r="S45" s="398">
        <v>65140</v>
      </c>
      <c r="T45" s="398">
        <f t="shared" si="6"/>
        <v>0</v>
      </c>
    </row>
    <row r="46" spans="1:20" s="356" customFormat="1">
      <c r="A46" s="355">
        <v>36</v>
      </c>
      <c r="B46" s="360" t="s">
        <v>717</v>
      </c>
      <c r="C46" s="20">
        <v>90332</v>
      </c>
      <c r="D46" s="20">
        <v>512</v>
      </c>
      <c r="E46" s="20">
        <v>0</v>
      </c>
      <c r="F46" s="20">
        <v>244</v>
      </c>
      <c r="G46" s="20">
        <f t="shared" si="0"/>
        <v>91088</v>
      </c>
      <c r="H46" s="30">
        <v>76782</v>
      </c>
      <c r="I46" s="383">
        <v>435</v>
      </c>
      <c r="J46" s="20">
        <v>0</v>
      </c>
      <c r="K46" s="20">
        <v>207</v>
      </c>
      <c r="L46" s="383">
        <f t="shared" si="1"/>
        <v>77424</v>
      </c>
      <c r="M46" s="20">
        <f t="shared" si="2"/>
        <v>16892040</v>
      </c>
      <c r="N46" s="383">
        <f t="shared" si="3"/>
        <v>95700</v>
      </c>
      <c r="O46" s="20">
        <v>0</v>
      </c>
      <c r="P46" s="383">
        <f t="shared" si="4"/>
        <v>45540</v>
      </c>
      <c r="Q46" s="383">
        <f t="shared" si="5"/>
        <v>17033280</v>
      </c>
      <c r="S46" s="398">
        <v>77425</v>
      </c>
      <c r="T46" s="398">
        <f t="shared" si="6"/>
        <v>-1</v>
      </c>
    </row>
    <row r="47" spans="1:20" s="356" customFormat="1">
      <c r="A47" s="355">
        <v>37</v>
      </c>
      <c r="B47" s="360" t="s">
        <v>703</v>
      </c>
      <c r="C47" s="20">
        <v>135675</v>
      </c>
      <c r="D47" s="20">
        <v>344</v>
      </c>
      <c r="E47" s="20">
        <v>0</v>
      </c>
      <c r="F47" s="20">
        <v>5416</v>
      </c>
      <c r="G47" s="20">
        <f t="shared" si="0"/>
        <v>141435</v>
      </c>
      <c r="H47" s="30">
        <v>80560</v>
      </c>
      <c r="I47" s="383">
        <v>263</v>
      </c>
      <c r="J47" s="20">
        <v>0</v>
      </c>
      <c r="K47" s="20">
        <v>3371</v>
      </c>
      <c r="L47" s="383">
        <f t="shared" si="1"/>
        <v>84194</v>
      </c>
      <c r="M47" s="20">
        <f t="shared" si="2"/>
        <v>17723200</v>
      </c>
      <c r="N47" s="383">
        <f t="shared" si="3"/>
        <v>57860</v>
      </c>
      <c r="O47" s="20">
        <f>J47*312</f>
        <v>0</v>
      </c>
      <c r="P47" s="383">
        <f t="shared" si="4"/>
        <v>741620</v>
      </c>
      <c r="Q47" s="383">
        <f t="shared" si="5"/>
        <v>18522680</v>
      </c>
      <c r="S47" s="398">
        <v>84194</v>
      </c>
      <c r="T47" s="398">
        <f t="shared" si="6"/>
        <v>0</v>
      </c>
    </row>
    <row r="48" spans="1:20" s="356" customFormat="1">
      <c r="A48" s="355">
        <v>38</v>
      </c>
      <c r="B48" s="360" t="s">
        <v>704</v>
      </c>
      <c r="C48" s="20">
        <v>142751</v>
      </c>
      <c r="D48" s="20">
        <v>1307</v>
      </c>
      <c r="E48" s="20">
        <v>0</v>
      </c>
      <c r="F48" s="20">
        <v>1694</v>
      </c>
      <c r="G48" s="20">
        <f t="shared" si="0"/>
        <v>145752</v>
      </c>
      <c r="H48" s="30">
        <v>99916</v>
      </c>
      <c r="I48" s="383">
        <v>915</v>
      </c>
      <c r="J48" s="20">
        <v>0</v>
      </c>
      <c r="K48" s="20">
        <v>1186</v>
      </c>
      <c r="L48" s="383">
        <f t="shared" si="1"/>
        <v>102017</v>
      </c>
      <c r="M48" s="20">
        <f t="shared" si="2"/>
        <v>21981520</v>
      </c>
      <c r="N48" s="383">
        <f t="shared" si="3"/>
        <v>201300</v>
      </c>
      <c r="O48" s="20">
        <v>0</v>
      </c>
      <c r="P48" s="383">
        <f t="shared" si="4"/>
        <v>260920</v>
      </c>
      <c r="Q48" s="383">
        <f t="shared" si="5"/>
        <v>22443740</v>
      </c>
      <c r="S48" s="398">
        <v>102017</v>
      </c>
      <c r="T48" s="398">
        <f t="shared" si="6"/>
        <v>0</v>
      </c>
    </row>
    <row r="49" spans="1:20" s="356" customFormat="1">
      <c r="A49" s="355">
        <v>39</v>
      </c>
      <c r="B49" s="360" t="s">
        <v>705</v>
      </c>
      <c r="C49" s="20">
        <v>120849</v>
      </c>
      <c r="D49" s="20">
        <v>476</v>
      </c>
      <c r="E49" s="20">
        <v>0</v>
      </c>
      <c r="F49" s="20">
        <v>993</v>
      </c>
      <c r="G49" s="20">
        <f t="shared" si="0"/>
        <v>122318</v>
      </c>
      <c r="H49" s="30">
        <v>82216</v>
      </c>
      <c r="I49" s="383">
        <v>309</v>
      </c>
      <c r="J49" s="20">
        <v>0</v>
      </c>
      <c r="K49" s="20">
        <v>646</v>
      </c>
      <c r="L49" s="383">
        <f t="shared" si="1"/>
        <v>83171</v>
      </c>
      <c r="M49" s="20">
        <f t="shared" si="2"/>
        <v>18087520</v>
      </c>
      <c r="N49" s="383">
        <f t="shared" si="3"/>
        <v>67980</v>
      </c>
      <c r="O49" s="20">
        <v>0</v>
      </c>
      <c r="P49" s="383">
        <f t="shared" si="4"/>
        <v>142120</v>
      </c>
      <c r="Q49" s="383">
        <f t="shared" si="5"/>
        <v>18297620</v>
      </c>
      <c r="S49" s="398">
        <v>83170.358974358969</v>
      </c>
      <c r="T49" s="398">
        <f t="shared" si="6"/>
        <v>0.64102564103086479</v>
      </c>
    </row>
    <row r="50" spans="1:20" s="356" customFormat="1">
      <c r="A50" s="355">
        <v>40</v>
      </c>
      <c r="B50" s="360" t="s">
        <v>706</v>
      </c>
      <c r="C50" s="20">
        <v>69377</v>
      </c>
      <c r="D50" s="20">
        <v>113</v>
      </c>
      <c r="E50" s="20">
        <v>0</v>
      </c>
      <c r="F50" s="20">
        <v>1676</v>
      </c>
      <c r="G50" s="20">
        <f t="shared" si="0"/>
        <v>71166</v>
      </c>
      <c r="H50" s="30">
        <v>51790</v>
      </c>
      <c r="I50" s="383">
        <v>84</v>
      </c>
      <c r="J50" s="20">
        <v>0</v>
      </c>
      <c r="K50" s="20">
        <v>1238</v>
      </c>
      <c r="L50" s="383">
        <f t="shared" si="1"/>
        <v>53112</v>
      </c>
      <c r="M50" s="20">
        <f t="shared" si="2"/>
        <v>11393800</v>
      </c>
      <c r="N50" s="383">
        <f t="shared" si="3"/>
        <v>18480</v>
      </c>
      <c r="O50" s="20">
        <v>0</v>
      </c>
      <c r="P50" s="383">
        <f t="shared" si="4"/>
        <v>272360</v>
      </c>
      <c r="Q50" s="383">
        <f t="shared" si="5"/>
        <v>11684640</v>
      </c>
      <c r="S50" s="398">
        <v>53112</v>
      </c>
      <c r="T50" s="398">
        <f t="shared" si="6"/>
        <v>0</v>
      </c>
    </row>
    <row r="51" spans="1:20" s="356" customFormat="1">
      <c r="A51" s="355">
        <v>41</v>
      </c>
      <c r="B51" s="360" t="s">
        <v>707</v>
      </c>
      <c r="C51" s="20">
        <v>81239</v>
      </c>
      <c r="D51" s="20">
        <v>380</v>
      </c>
      <c r="E51" s="20">
        <v>0</v>
      </c>
      <c r="F51" s="20">
        <v>785</v>
      </c>
      <c r="G51" s="20">
        <f t="shared" si="0"/>
        <v>82404</v>
      </c>
      <c r="H51" s="30">
        <v>72276</v>
      </c>
      <c r="I51" s="383">
        <v>324</v>
      </c>
      <c r="J51" s="20">
        <v>0</v>
      </c>
      <c r="K51" s="20">
        <v>742</v>
      </c>
      <c r="L51" s="383">
        <f t="shared" si="1"/>
        <v>73342</v>
      </c>
      <c r="M51" s="20">
        <f t="shared" si="2"/>
        <v>15900720</v>
      </c>
      <c r="N51" s="383">
        <f t="shared" si="3"/>
        <v>71280</v>
      </c>
      <c r="O51" s="20">
        <v>0</v>
      </c>
      <c r="P51" s="383">
        <f t="shared" si="4"/>
        <v>163240</v>
      </c>
      <c r="Q51" s="383">
        <f t="shared" si="5"/>
        <v>16135240</v>
      </c>
      <c r="S51" s="398">
        <v>73342</v>
      </c>
      <c r="T51" s="398">
        <f t="shared" si="6"/>
        <v>0</v>
      </c>
    </row>
    <row r="52" spans="1:20" s="356" customFormat="1">
      <c r="A52" s="355">
        <v>42</v>
      </c>
      <c r="B52" s="360" t="s">
        <v>708</v>
      </c>
      <c r="C52" s="20">
        <v>77906</v>
      </c>
      <c r="D52" s="20">
        <v>0</v>
      </c>
      <c r="E52" s="20">
        <v>0</v>
      </c>
      <c r="F52" s="20">
        <v>214</v>
      </c>
      <c r="G52" s="20">
        <f t="shared" si="0"/>
        <v>78120</v>
      </c>
      <c r="H52" s="30">
        <v>57651</v>
      </c>
      <c r="I52" s="383">
        <v>0</v>
      </c>
      <c r="J52" s="20">
        <v>0</v>
      </c>
      <c r="K52" s="20">
        <v>158</v>
      </c>
      <c r="L52" s="383">
        <f t="shared" si="1"/>
        <v>57809</v>
      </c>
      <c r="M52" s="20">
        <f t="shared" si="2"/>
        <v>12683220</v>
      </c>
      <c r="N52" s="383">
        <f t="shared" si="3"/>
        <v>0</v>
      </c>
      <c r="O52" s="20">
        <v>0</v>
      </c>
      <c r="P52" s="383">
        <f t="shared" si="4"/>
        <v>34760</v>
      </c>
      <c r="Q52" s="383">
        <f t="shared" si="5"/>
        <v>12717980</v>
      </c>
      <c r="S52" s="398">
        <v>55896</v>
      </c>
      <c r="T52" s="398">
        <f t="shared" si="6"/>
        <v>1913</v>
      </c>
    </row>
    <row r="53" spans="1:20" s="356" customFormat="1">
      <c r="A53" s="355">
        <v>43</v>
      </c>
      <c r="B53" s="360" t="s">
        <v>709</v>
      </c>
      <c r="C53" s="20">
        <v>37479</v>
      </c>
      <c r="D53" s="20">
        <v>0</v>
      </c>
      <c r="E53" s="20">
        <v>0</v>
      </c>
      <c r="F53" s="20">
        <v>999</v>
      </c>
      <c r="G53" s="20">
        <f t="shared" si="0"/>
        <v>38478</v>
      </c>
      <c r="H53" s="30">
        <v>26236</v>
      </c>
      <c r="I53" s="383">
        <v>0</v>
      </c>
      <c r="J53" s="20">
        <v>0</v>
      </c>
      <c r="K53" s="20">
        <v>700</v>
      </c>
      <c r="L53" s="383">
        <f t="shared" si="1"/>
        <v>26936</v>
      </c>
      <c r="M53" s="20">
        <f t="shared" si="2"/>
        <v>5771920</v>
      </c>
      <c r="N53" s="383">
        <f t="shared" si="3"/>
        <v>0</v>
      </c>
      <c r="O53" s="20">
        <v>0</v>
      </c>
      <c r="P53" s="383">
        <f t="shared" si="4"/>
        <v>154000</v>
      </c>
      <c r="Q53" s="383">
        <f t="shared" si="5"/>
        <v>5925920</v>
      </c>
      <c r="S53" s="398">
        <v>26936</v>
      </c>
      <c r="T53" s="398">
        <f t="shared" si="6"/>
        <v>0</v>
      </c>
    </row>
    <row r="54" spans="1:20" s="356" customFormat="1">
      <c r="A54" s="355">
        <v>44</v>
      </c>
      <c r="B54" s="360" t="s">
        <v>710</v>
      </c>
      <c r="C54" s="20">
        <v>56598</v>
      </c>
      <c r="D54" s="20">
        <v>579</v>
      </c>
      <c r="E54" s="20">
        <v>0</v>
      </c>
      <c r="F54" s="20">
        <v>9360</v>
      </c>
      <c r="G54" s="20">
        <f t="shared" si="0"/>
        <v>66537</v>
      </c>
      <c r="H54" s="30">
        <v>36789</v>
      </c>
      <c r="I54" s="383">
        <v>376</v>
      </c>
      <c r="J54" s="20">
        <v>0</v>
      </c>
      <c r="K54" s="20">
        <v>6085</v>
      </c>
      <c r="L54" s="383">
        <f t="shared" si="1"/>
        <v>43250</v>
      </c>
      <c r="M54" s="20">
        <f t="shared" si="2"/>
        <v>8093580</v>
      </c>
      <c r="N54" s="383">
        <f t="shared" si="3"/>
        <v>82720</v>
      </c>
      <c r="O54" s="20">
        <v>0</v>
      </c>
      <c r="P54" s="383">
        <f t="shared" si="4"/>
        <v>1338700</v>
      </c>
      <c r="Q54" s="383">
        <f t="shared" si="5"/>
        <v>9515000</v>
      </c>
      <c r="S54" s="398">
        <v>43250</v>
      </c>
      <c r="T54" s="398">
        <f t="shared" si="6"/>
        <v>0</v>
      </c>
    </row>
    <row r="55" spans="1:20" s="356" customFormat="1">
      <c r="A55" s="355">
        <v>45</v>
      </c>
      <c r="B55" s="360" t="s">
        <v>711</v>
      </c>
      <c r="C55" s="20">
        <v>143942</v>
      </c>
      <c r="D55" s="20">
        <v>1525</v>
      </c>
      <c r="E55" s="20">
        <v>0</v>
      </c>
      <c r="F55" s="20">
        <v>413</v>
      </c>
      <c r="G55" s="20">
        <f t="shared" si="0"/>
        <v>145880</v>
      </c>
      <c r="H55" s="377">
        <v>93340.53</v>
      </c>
      <c r="I55" s="383">
        <v>1177.125</v>
      </c>
      <c r="J55" s="383">
        <v>0</v>
      </c>
      <c r="K55" s="383">
        <v>272.83499999999998</v>
      </c>
      <c r="L55" s="383">
        <f t="shared" si="1"/>
        <v>94790.49</v>
      </c>
      <c r="M55" s="20">
        <f t="shared" si="2"/>
        <v>20534916.600000001</v>
      </c>
      <c r="N55" s="383">
        <f t="shared" si="3"/>
        <v>258967.5</v>
      </c>
      <c r="O55" s="20">
        <v>0</v>
      </c>
      <c r="P55" s="383">
        <f t="shared" si="4"/>
        <v>60023.7</v>
      </c>
      <c r="Q55" s="383">
        <f t="shared" si="5"/>
        <v>20853907.800000001</v>
      </c>
      <c r="S55" s="398">
        <v>77666</v>
      </c>
      <c r="T55" s="398">
        <f t="shared" si="6"/>
        <v>17124.490000000005</v>
      </c>
    </row>
    <row r="56" spans="1:20" s="356" customFormat="1">
      <c r="A56" s="355">
        <v>46</v>
      </c>
      <c r="B56" s="360" t="s">
        <v>712</v>
      </c>
      <c r="C56" s="20">
        <v>96168</v>
      </c>
      <c r="D56" s="20">
        <v>41</v>
      </c>
      <c r="E56" s="20">
        <v>0</v>
      </c>
      <c r="F56" s="20">
        <v>358</v>
      </c>
      <c r="G56" s="20">
        <f t="shared" si="0"/>
        <v>96567</v>
      </c>
      <c r="H56" s="383">
        <v>69240.959999999992</v>
      </c>
      <c r="I56" s="383">
        <v>29.52</v>
      </c>
      <c r="J56" s="383">
        <v>0</v>
      </c>
      <c r="K56" s="383">
        <v>257.76</v>
      </c>
      <c r="L56" s="383">
        <f t="shared" si="1"/>
        <v>69528.239999999991</v>
      </c>
      <c r="M56" s="20">
        <f t="shared" si="2"/>
        <v>15233011.199999997</v>
      </c>
      <c r="N56" s="383">
        <f t="shared" si="3"/>
        <v>6494.4</v>
      </c>
      <c r="O56" s="20">
        <v>0</v>
      </c>
      <c r="P56" s="383">
        <f t="shared" si="4"/>
        <v>56707.199999999997</v>
      </c>
      <c r="Q56" s="383">
        <f t="shared" si="5"/>
        <v>15296212.799999997</v>
      </c>
      <c r="S56" s="398">
        <v>69448</v>
      </c>
      <c r="T56" s="398">
        <f t="shared" si="6"/>
        <v>80.239999999990687</v>
      </c>
    </row>
    <row r="57" spans="1:20" s="356" customFormat="1">
      <c r="A57" s="355">
        <v>47</v>
      </c>
      <c r="B57" s="360" t="s">
        <v>713</v>
      </c>
      <c r="C57" s="20">
        <v>103282</v>
      </c>
      <c r="D57" s="20">
        <v>29</v>
      </c>
      <c r="E57" s="20">
        <v>0</v>
      </c>
      <c r="F57" s="20">
        <v>763</v>
      </c>
      <c r="G57" s="20">
        <f t="shared" si="0"/>
        <v>104074</v>
      </c>
      <c r="H57" s="30">
        <v>72297</v>
      </c>
      <c r="I57" s="383">
        <v>20</v>
      </c>
      <c r="J57" s="20">
        <v>0</v>
      </c>
      <c r="K57" s="20">
        <v>535</v>
      </c>
      <c r="L57" s="383">
        <f t="shared" si="1"/>
        <v>72852</v>
      </c>
      <c r="M57" s="20">
        <f t="shared" si="2"/>
        <v>15905340</v>
      </c>
      <c r="N57" s="383">
        <f t="shared" si="3"/>
        <v>4400</v>
      </c>
      <c r="O57" s="20">
        <v>0</v>
      </c>
      <c r="P57" s="383">
        <f t="shared" si="4"/>
        <v>117700</v>
      </c>
      <c r="Q57" s="383">
        <f t="shared" si="5"/>
        <v>16027440</v>
      </c>
      <c r="S57" s="398">
        <v>72852</v>
      </c>
      <c r="T57" s="398">
        <f t="shared" si="6"/>
        <v>0</v>
      </c>
    </row>
    <row r="58" spans="1:20" s="356" customFormat="1">
      <c r="A58" s="355">
        <v>48</v>
      </c>
      <c r="B58" s="360" t="s">
        <v>718</v>
      </c>
      <c r="C58" s="20">
        <v>128971</v>
      </c>
      <c r="D58" s="20">
        <v>0</v>
      </c>
      <c r="E58" s="20">
        <v>0</v>
      </c>
      <c r="F58" s="20">
        <v>1750</v>
      </c>
      <c r="G58" s="20">
        <f t="shared" si="0"/>
        <v>130721</v>
      </c>
      <c r="H58" s="30">
        <v>83829</v>
      </c>
      <c r="I58" s="383">
        <v>0</v>
      </c>
      <c r="J58" s="20">
        <v>0</v>
      </c>
      <c r="K58" s="20">
        <v>1136</v>
      </c>
      <c r="L58" s="383">
        <f t="shared" si="1"/>
        <v>84965</v>
      </c>
      <c r="M58" s="20">
        <f t="shared" si="2"/>
        <v>18442380</v>
      </c>
      <c r="N58" s="383">
        <f t="shared" si="3"/>
        <v>0</v>
      </c>
      <c r="O58" s="20">
        <v>0</v>
      </c>
      <c r="P58" s="383">
        <f t="shared" si="4"/>
        <v>249920</v>
      </c>
      <c r="Q58" s="383">
        <f t="shared" si="5"/>
        <v>18692300</v>
      </c>
      <c r="S58" s="398">
        <v>84965</v>
      </c>
      <c r="T58" s="398">
        <f t="shared" si="6"/>
        <v>0</v>
      </c>
    </row>
    <row r="59" spans="1:20" s="356" customFormat="1">
      <c r="A59" s="355">
        <v>49</v>
      </c>
      <c r="B59" s="360" t="s">
        <v>719</v>
      </c>
      <c r="C59" s="20">
        <v>70129</v>
      </c>
      <c r="D59" s="368">
        <v>709</v>
      </c>
      <c r="E59" s="20">
        <v>0</v>
      </c>
      <c r="F59" s="20">
        <v>55</v>
      </c>
      <c r="G59" s="20">
        <f t="shared" si="0"/>
        <v>70893</v>
      </c>
      <c r="H59" s="20">
        <v>52599</v>
      </c>
      <c r="I59" s="377">
        <v>532</v>
      </c>
      <c r="J59" s="20">
        <v>0</v>
      </c>
      <c r="K59" s="20">
        <v>41</v>
      </c>
      <c r="L59" s="383">
        <f t="shared" si="1"/>
        <v>53172</v>
      </c>
      <c r="M59" s="20">
        <f t="shared" si="2"/>
        <v>11571780</v>
      </c>
      <c r="N59" s="383">
        <f t="shared" si="3"/>
        <v>117040</v>
      </c>
      <c r="O59" s="20">
        <v>0</v>
      </c>
      <c r="P59" s="383">
        <f t="shared" si="4"/>
        <v>9020</v>
      </c>
      <c r="Q59" s="383">
        <f t="shared" si="5"/>
        <v>11697840</v>
      </c>
      <c r="S59" s="398">
        <v>53172</v>
      </c>
      <c r="T59" s="398">
        <f t="shared" si="6"/>
        <v>0</v>
      </c>
    </row>
    <row r="60" spans="1:20" s="356" customFormat="1">
      <c r="A60" s="355">
        <v>50</v>
      </c>
      <c r="B60" s="360" t="s">
        <v>714</v>
      </c>
      <c r="C60" s="20">
        <v>49861</v>
      </c>
      <c r="D60" s="20">
        <v>0</v>
      </c>
      <c r="E60" s="20">
        <v>0</v>
      </c>
      <c r="F60" s="20">
        <v>0</v>
      </c>
      <c r="G60" s="20">
        <f t="shared" si="0"/>
        <v>49861</v>
      </c>
      <c r="H60" s="30">
        <v>34903</v>
      </c>
      <c r="I60" s="383">
        <v>0</v>
      </c>
      <c r="J60" s="20">
        <v>0</v>
      </c>
      <c r="K60" s="20">
        <v>0</v>
      </c>
      <c r="L60" s="383">
        <f t="shared" si="1"/>
        <v>34903</v>
      </c>
      <c r="M60" s="20">
        <f t="shared" si="2"/>
        <v>7678660</v>
      </c>
      <c r="N60" s="383">
        <f t="shared" si="3"/>
        <v>0</v>
      </c>
      <c r="O60" s="20">
        <v>0</v>
      </c>
      <c r="P60" s="383">
        <f t="shared" si="4"/>
        <v>0</v>
      </c>
      <c r="Q60" s="383">
        <f t="shared" si="5"/>
        <v>7678660</v>
      </c>
      <c r="S60" s="398">
        <v>34902.515151515152</v>
      </c>
      <c r="T60" s="398">
        <f t="shared" si="6"/>
        <v>0.48484848484804388</v>
      </c>
    </row>
    <row r="61" spans="1:20" s="356" customFormat="1">
      <c r="A61" s="355">
        <v>51</v>
      </c>
      <c r="B61" s="360" t="s">
        <v>720</v>
      </c>
      <c r="C61" s="20">
        <v>94723</v>
      </c>
      <c r="D61" s="20">
        <v>302</v>
      </c>
      <c r="E61" s="20">
        <v>0</v>
      </c>
      <c r="F61" s="20">
        <v>2337</v>
      </c>
      <c r="G61" s="20">
        <f t="shared" si="0"/>
        <v>97362</v>
      </c>
      <c r="H61" s="30">
        <v>69946</v>
      </c>
      <c r="I61" s="383">
        <v>221</v>
      </c>
      <c r="J61" s="20">
        <v>0</v>
      </c>
      <c r="K61" s="20">
        <v>1272</v>
      </c>
      <c r="L61" s="383">
        <f t="shared" si="1"/>
        <v>71439</v>
      </c>
      <c r="M61" s="20">
        <f t="shared" si="2"/>
        <v>15388120</v>
      </c>
      <c r="N61" s="383">
        <f t="shared" si="3"/>
        <v>48620</v>
      </c>
      <c r="O61" s="20">
        <v>0</v>
      </c>
      <c r="P61" s="383">
        <f t="shared" si="4"/>
        <v>279840</v>
      </c>
      <c r="Q61" s="383">
        <f t="shared" si="5"/>
        <v>15716580</v>
      </c>
      <c r="S61" s="398">
        <v>71439</v>
      </c>
      <c r="T61" s="398">
        <f t="shared" si="6"/>
        <v>0</v>
      </c>
    </row>
    <row r="62" spans="1:20">
      <c r="A62" s="1157" t="s">
        <v>19</v>
      </c>
      <c r="B62" s="1158"/>
      <c r="C62" s="31">
        <f>SUM(C11:C61)</f>
        <v>4354612</v>
      </c>
      <c r="D62" s="31">
        <f t="shared" ref="D62:K62" si="7">SUM(D11:D61)</f>
        <v>47995</v>
      </c>
      <c r="E62" s="31">
        <f t="shared" si="7"/>
        <v>0</v>
      </c>
      <c r="F62" s="31">
        <f t="shared" si="7"/>
        <v>87611</v>
      </c>
      <c r="G62" s="31">
        <f t="shared" si="0"/>
        <v>4490218</v>
      </c>
      <c r="H62" s="397">
        <f>SUM(H11:H61)</f>
        <v>3120345.4</v>
      </c>
      <c r="I62" s="397">
        <f t="shared" si="7"/>
        <v>33852.644999999997</v>
      </c>
      <c r="J62" s="397">
        <f t="shared" si="7"/>
        <v>0</v>
      </c>
      <c r="K62" s="397">
        <f t="shared" si="7"/>
        <v>58497.595000000001</v>
      </c>
      <c r="L62" s="397">
        <f t="shared" si="1"/>
        <v>3212695.64</v>
      </c>
      <c r="M62" s="31">
        <f t="shared" si="2"/>
        <v>686475988</v>
      </c>
      <c r="N62" s="397">
        <f t="shared" si="3"/>
        <v>7447581.8999999994</v>
      </c>
      <c r="O62" s="31">
        <f>SUM(O11:O61)</f>
        <v>0</v>
      </c>
      <c r="P62" s="397">
        <f t="shared" si="4"/>
        <v>12869470.9</v>
      </c>
      <c r="Q62" s="397">
        <f t="shared" si="5"/>
        <v>706793040.79999995</v>
      </c>
      <c r="S62" s="398">
        <v>3170716.7328617261</v>
      </c>
      <c r="T62" s="398">
        <f t="shared" si="6"/>
        <v>41978.907138274051</v>
      </c>
    </row>
    <row r="63" spans="1:20">
      <c r="A63" s="74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1:20">
      <c r="A64" s="11" t="s">
        <v>8</v>
      </c>
      <c r="B64"/>
      <c r="C64"/>
      <c r="D64"/>
    </row>
    <row r="65" spans="1:18">
      <c r="A65" t="s">
        <v>9</v>
      </c>
      <c r="B65"/>
      <c r="C65"/>
      <c r="D65"/>
    </row>
    <row r="66" spans="1:18">
      <c r="A66" t="s">
        <v>10</v>
      </c>
      <c r="B66"/>
      <c r="C66"/>
      <c r="D66"/>
      <c r="I66" s="12"/>
      <c r="J66" s="12"/>
      <c r="K66" s="12"/>
      <c r="L66" s="12"/>
    </row>
    <row r="67" spans="1:18" customFormat="1">
      <c r="A67" s="16" t="s">
        <v>419</v>
      </c>
      <c r="J67" s="12"/>
      <c r="K67" s="12"/>
      <c r="L67" s="12"/>
    </row>
    <row r="68" spans="1:18" customFormat="1">
      <c r="C68" s="16" t="s">
        <v>420</v>
      </c>
      <c r="E68" s="13"/>
      <c r="F68" s="13"/>
      <c r="G68" s="13"/>
      <c r="H68" s="13"/>
      <c r="I68" s="13"/>
      <c r="J68" s="13"/>
      <c r="K68" s="13"/>
      <c r="L68" s="13"/>
      <c r="M68" s="13"/>
    </row>
    <row r="69" spans="1:18">
      <c r="A69" s="15" t="s">
        <v>12</v>
      </c>
      <c r="B69" s="15"/>
      <c r="C69" s="15"/>
      <c r="D69" s="15"/>
      <c r="E69" s="15"/>
      <c r="F69" s="15"/>
      <c r="G69" s="15"/>
      <c r="I69" s="15"/>
      <c r="O69" s="1039" t="s">
        <v>13</v>
      </c>
      <c r="P69" s="1039"/>
      <c r="Q69" s="1137"/>
    </row>
    <row r="70" spans="1:18" ht="12.75" customHeight="1">
      <c r="A70" s="1039" t="s">
        <v>14</v>
      </c>
      <c r="B70" s="1039"/>
      <c r="C70" s="1039"/>
      <c r="D70" s="1039"/>
      <c r="E70" s="1039"/>
      <c r="F70" s="1039"/>
      <c r="G70" s="1039"/>
      <c r="H70" s="1039"/>
      <c r="I70" s="1039"/>
      <c r="J70" s="1039"/>
      <c r="K70" s="1039"/>
      <c r="L70" s="1039"/>
      <c r="M70" s="1039"/>
      <c r="N70" s="1039"/>
      <c r="O70" s="1039"/>
      <c r="P70" s="1039"/>
      <c r="Q70" s="1039"/>
    </row>
    <row r="71" spans="1:18">
      <c r="A71" s="1038" t="s">
        <v>82</v>
      </c>
      <c r="B71" s="1038"/>
      <c r="C71" s="1038"/>
      <c r="D71" s="1038"/>
      <c r="E71" s="1038"/>
      <c r="F71" s="1038"/>
      <c r="G71" s="1038"/>
      <c r="H71" s="1038"/>
      <c r="I71" s="1038"/>
      <c r="J71" s="1038"/>
      <c r="K71" s="1038"/>
      <c r="L71" s="1038"/>
      <c r="M71" s="1038"/>
      <c r="N71" s="1038"/>
      <c r="O71" s="1038"/>
      <c r="P71" s="1038"/>
      <c r="Q71" s="1038"/>
      <c r="R71" s="1038"/>
    </row>
    <row r="72" spans="1:18">
      <c r="A72" s="15"/>
      <c r="B72" s="15"/>
      <c r="C72" s="15"/>
      <c r="D72" s="15"/>
      <c r="E72" s="15"/>
      <c r="F72" s="15"/>
      <c r="N72" s="1037" t="s">
        <v>76</v>
      </c>
      <c r="O72" s="1037"/>
      <c r="P72" s="1037"/>
      <c r="Q72" s="1037"/>
    </row>
    <row r="73" spans="1:18">
      <c r="A73" s="1160"/>
      <c r="B73" s="1160"/>
      <c r="C73" s="1160"/>
      <c r="D73" s="1160"/>
      <c r="E73" s="1160"/>
      <c r="F73" s="1160"/>
      <c r="G73" s="1160"/>
      <c r="H73" s="1160"/>
      <c r="I73" s="1160"/>
      <c r="J73" s="1160"/>
      <c r="K73" s="1160"/>
      <c r="L73" s="1160"/>
    </row>
  </sheetData>
  <mergeCells count="16">
    <mergeCell ref="O1:Q1"/>
    <mergeCell ref="A2:L2"/>
    <mergeCell ref="A3:L3"/>
    <mergeCell ref="A8:A9"/>
    <mergeCell ref="B8:B9"/>
    <mergeCell ref="C8:G8"/>
    <mergeCell ref="H8:L8"/>
    <mergeCell ref="M8:Q8"/>
    <mergeCell ref="A70:Q70"/>
    <mergeCell ref="N7:Q7"/>
    <mergeCell ref="A62:B62"/>
    <mergeCell ref="A5:O5"/>
    <mergeCell ref="A73:L73"/>
    <mergeCell ref="N72:Q72"/>
    <mergeCell ref="A71:R71"/>
    <mergeCell ref="O69:Q69"/>
  </mergeCells>
  <phoneticPr fontId="0" type="noConversion"/>
  <printOptions horizontalCentered="1"/>
  <pageMargins left="0.43" right="0.5" top="0.63" bottom="0" header="0.65" footer="0.31496062992126"/>
  <pageSetup paperSize="9" scale="79" orientation="landscape" r:id="rId1"/>
  <rowBreaks count="1" manualBreakCount="1">
    <brk id="36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view="pageBreakPreview" topLeftCell="A34" zoomScaleSheetLayoutView="100" workbookViewId="0">
      <selection activeCell="L62" sqref="L62"/>
    </sheetView>
  </sheetViews>
  <sheetFormatPr defaultColWidth="9.140625" defaultRowHeight="12.75"/>
  <cols>
    <col min="1" max="1" width="7.140625" style="16" customWidth="1"/>
    <col min="2" max="2" width="16.28515625" style="16" customWidth="1"/>
    <col min="3" max="3" width="9.5703125" style="16" customWidth="1"/>
    <col min="4" max="4" width="9.28515625" style="16" customWidth="1"/>
    <col min="5" max="6" width="9.28515625" style="16" bestFit="1" customWidth="1"/>
    <col min="7" max="7" width="10.85546875" style="16" customWidth="1"/>
    <col min="8" max="8" width="10.28515625" style="16" customWidth="1"/>
    <col min="9" max="9" width="10.85546875" style="16" customWidth="1"/>
    <col min="10" max="10" width="10.28515625" style="16" customWidth="1"/>
    <col min="11" max="11" width="11.28515625" style="16" customWidth="1"/>
    <col min="12" max="12" width="11.7109375" style="16" customWidth="1"/>
    <col min="13" max="13" width="10.42578125" style="16" customWidth="1"/>
    <col min="14" max="14" width="9.5703125" style="16" customWidth="1"/>
    <col min="15" max="15" width="8.85546875" style="16" customWidth="1"/>
    <col min="16" max="16" width="9.5703125" style="16" bestFit="1" customWidth="1"/>
    <col min="17" max="17" width="11" style="16" customWidth="1"/>
    <col min="18" max="18" width="9.140625" style="16" hidden="1" customWidth="1"/>
    <col min="19" max="19" width="9.140625" style="16"/>
    <col min="20" max="20" width="9.5703125" style="16" bestFit="1" customWidth="1"/>
    <col min="21" max="16384" width="9.140625" style="16"/>
  </cols>
  <sheetData>
    <row r="1" spans="1:22" customFormat="1" ht="12.75" customHeight="1"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091" t="s">
        <v>53</v>
      </c>
      <c r="P1" s="1091"/>
      <c r="Q1" s="1091"/>
    </row>
    <row r="2" spans="1:22" customFormat="1" ht="15.75">
      <c r="A2" s="1035" t="s">
        <v>0</v>
      </c>
      <c r="B2" s="1035"/>
      <c r="C2" s="1035"/>
      <c r="D2" s="1035"/>
      <c r="E2" s="1035"/>
      <c r="F2" s="1035"/>
      <c r="G2" s="1035"/>
      <c r="H2" s="1035"/>
      <c r="I2" s="1035"/>
      <c r="J2" s="1035"/>
      <c r="K2" s="1035"/>
      <c r="L2" s="1035"/>
      <c r="M2" s="46"/>
      <c r="N2" s="46"/>
      <c r="O2" s="46"/>
      <c r="P2" s="46"/>
    </row>
    <row r="3" spans="1:22" customFormat="1" ht="20.25">
      <c r="A3" s="1092" t="s">
        <v>546</v>
      </c>
      <c r="B3" s="1092"/>
      <c r="C3" s="1092"/>
      <c r="D3" s="1092"/>
      <c r="E3" s="1092"/>
      <c r="F3" s="1092"/>
      <c r="G3" s="1092"/>
      <c r="H3" s="1092"/>
      <c r="I3" s="1092"/>
      <c r="J3" s="1092"/>
      <c r="K3" s="1092"/>
      <c r="L3" s="1092"/>
      <c r="M3" s="45"/>
      <c r="N3" s="45"/>
      <c r="O3" s="45"/>
      <c r="P3" s="45"/>
    </row>
    <row r="4" spans="1:22" customFormat="1" ht="11.25" customHeight="1"/>
    <row r="5" spans="1:22" customFormat="1" ht="15.75">
      <c r="A5" s="1159" t="s">
        <v>559</v>
      </c>
      <c r="B5" s="1159"/>
      <c r="C5" s="1159"/>
      <c r="D5" s="1159"/>
      <c r="E5" s="1159"/>
      <c r="F5" s="1159"/>
      <c r="G5" s="1159"/>
      <c r="H5" s="1159"/>
      <c r="I5" s="1159"/>
      <c r="J5" s="1159"/>
      <c r="K5" s="1159"/>
      <c r="L5" s="1159"/>
      <c r="M5" s="16"/>
      <c r="N5" s="16"/>
      <c r="O5" s="16"/>
      <c r="P5" s="16"/>
    </row>
    <row r="7" spans="1:22" ht="12.6" customHeight="1">
      <c r="A7" s="404" t="s">
        <v>745</v>
      </c>
      <c r="B7" s="404"/>
      <c r="C7" s="402"/>
      <c r="N7" s="1144" t="s">
        <v>747</v>
      </c>
      <c r="O7" s="1144"/>
      <c r="P7" s="1144"/>
      <c r="Q7" s="1144"/>
      <c r="R7" s="1144"/>
    </row>
    <row r="8" spans="1:22" s="15" customFormat="1" ht="29.45" customHeight="1">
      <c r="A8" s="1089" t="s">
        <v>2</v>
      </c>
      <c r="B8" s="1089" t="s">
        <v>3</v>
      </c>
      <c r="C8" s="1090" t="s">
        <v>560</v>
      </c>
      <c r="D8" s="1090"/>
      <c r="E8" s="1090"/>
      <c r="F8" s="1163"/>
      <c r="G8" s="1163"/>
      <c r="H8" s="1161" t="s">
        <v>601</v>
      </c>
      <c r="I8" s="1090"/>
      <c r="J8" s="1090"/>
      <c r="K8" s="1090"/>
      <c r="L8" s="1090"/>
      <c r="M8" s="1102" t="s">
        <v>102</v>
      </c>
      <c r="N8" s="1125"/>
      <c r="O8" s="1125"/>
      <c r="P8" s="1125"/>
      <c r="Q8" s="1103"/>
    </row>
    <row r="9" spans="1:22" s="15" customFormat="1" ht="60" customHeight="1">
      <c r="A9" s="1089"/>
      <c r="B9" s="1089"/>
      <c r="C9" s="5" t="s">
        <v>198</v>
      </c>
      <c r="D9" s="5" t="s">
        <v>199</v>
      </c>
      <c r="E9" s="411" t="s">
        <v>751</v>
      </c>
      <c r="F9" s="7" t="s">
        <v>206</v>
      </c>
      <c r="G9" s="7" t="s">
        <v>108</v>
      </c>
      <c r="H9" s="5" t="s">
        <v>198</v>
      </c>
      <c r="I9" s="5" t="s">
        <v>199</v>
      </c>
      <c r="J9" s="5" t="s">
        <v>351</v>
      </c>
      <c r="K9" s="5" t="s">
        <v>206</v>
      </c>
      <c r="L9" s="5" t="s">
        <v>109</v>
      </c>
      <c r="M9" s="5" t="s">
        <v>198</v>
      </c>
      <c r="N9" s="5" t="s">
        <v>199</v>
      </c>
      <c r="O9" s="5" t="s">
        <v>351</v>
      </c>
      <c r="P9" s="7" t="s">
        <v>206</v>
      </c>
      <c r="Q9" s="5" t="s">
        <v>110</v>
      </c>
      <c r="R9" s="31"/>
      <c r="S9" s="32"/>
    </row>
    <row r="10" spans="1:22" s="15" customForma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7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3">
        <v>14</v>
      </c>
      <c r="O10" s="1">
        <v>15</v>
      </c>
      <c r="P10" s="5">
        <v>16</v>
      </c>
      <c r="Q10" s="5">
        <v>17</v>
      </c>
    </row>
    <row r="11" spans="1:22">
      <c r="A11" s="19">
        <v>1</v>
      </c>
      <c r="B11" s="360" t="s">
        <v>670</v>
      </c>
      <c r="C11" s="20">
        <v>19087</v>
      </c>
      <c r="D11" s="20">
        <v>0</v>
      </c>
      <c r="E11" s="20">
        <v>0</v>
      </c>
      <c r="F11" s="29">
        <v>143</v>
      </c>
      <c r="G11" s="29">
        <f>C11+D11+E11+F11</f>
        <v>19230</v>
      </c>
      <c r="H11" s="20">
        <v>18280</v>
      </c>
      <c r="I11" s="20">
        <v>0</v>
      </c>
      <c r="J11" s="20">
        <v>0</v>
      </c>
      <c r="K11" s="20">
        <v>122</v>
      </c>
      <c r="L11" s="383">
        <f>H11+I11+J11+K11</f>
        <v>18402</v>
      </c>
      <c r="M11" s="383">
        <f>H11*220</f>
        <v>4021600</v>
      </c>
      <c r="N11" s="20">
        <f>I11*220</f>
        <v>0</v>
      </c>
      <c r="O11" s="20">
        <v>0</v>
      </c>
      <c r="P11" s="383">
        <f>K11*220</f>
        <v>26840</v>
      </c>
      <c r="Q11" s="383">
        <f>M11+N11+O11+P11</f>
        <v>4048440</v>
      </c>
      <c r="S11" s="398">
        <f>Q11+'AT-4enrolment vs availed_PY'!Q11</f>
        <v>9518520</v>
      </c>
      <c r="T11" s="398">
        <v>16583</v>
      </c>
      <c r="U11" s="398">
        <f>L11-T11</f>
        <v>1819</v>
      </c>
      <c r="V11" s="16">
        <v>95</v>
      </c>
    </row>
    <row r="12" spans="1:22">
      <c r="A12" s="19">
        <v>2</v>
      </c>
      <c r="B12" s="360" t="s">
        <v>671</v>
      </c>
      <c r="C12" s="20">
        <v>28958</v>
      </c>
      <c r="D12" s="20">
        <v>0</v>
      </c>
      <c r="E12" s="20">
        <v>0</v>
      </c>
      <c r="F12" s="29">
        <v>0</v>
      </c>
      <c r="G12" s="29">
        <f t="shared" ref="G12:G61" si="0">C12+D12+E12+F12</f>
        <v>28958</v>
      </c>
      <c r="H12" s="20">
        <v>20850</v>
      </c>
      <c r="I12" s="20">
        <v>0</v>
      </c>
      <c r="J12" s="20">
        <v>0</v>
      </c>
      <c r="K12" s="20">
        <v>0</v>
      </c>
      <c r="L12" s="383">
        <f t="shared" ref="L12:L61" si="1">H12+I12+J12+K12</f>
        <v>20850</v>
      </c>
      <c r="M12" s="383">
        <f t="shared" ref="M12:M61" si="2">H12*220</f>
        <v>4587000</v>
      </c>
      <c r="N12" s="20">
        <f t="shared" ref="N12:N61" si="3">I12*220</f>
        <v>0</v>
      </c>
      <c r="O12" s="20">
        <v>0</v>
      </c>
      <c r="P12" s="383">
        <f t="shared" ref="P12:P61" si="4">K12*220</f>
        <v>0</v>
      </c>
      <c r="Q12" s="383">
        <f t="shared" ref="Q12:Q62" si="5">M12+N12+O12+P12</f>
        <v>4587000</v>
      </c>
      <c r="S12" s="398">
        <f>Q12+'AT-4enrolment vs availed_PY'!Q12</f>
        <v>18665240</v>
      </c>
      <c r="T12" s="398">
        <v>20850</v>
      </c>
      <c r="U12" s="398">
        <f t="shared" ref="U12:U62" si="6">L12-T12</f>
        <v>0</v>
      </c>
      <c r="V12" s="16">
        <v>0</v>
      </c>
    </row>
    <row r="13" spans="1:22">
      <c r="A13" s="19">
        <v>3</v>
      </c>
      <c r="B13" s="360" t="s">
        <v>672</v>
      </c>
      <c r="C13" s="20">
        <v>33237</v>
      </c>
      <c r="D13" s="20">
        <v>55</v>
      </c>
      <c r="E13" s="20">
        <v>0</v>
      </c>
      <c r="F13" s="29">
        <v>52</v>
      </c>
      <c r="G13" s="29">
        <f t="shared" si="0"/>
        <v>33344</v>
      </c>
      <c r="H13" s="20">
        <v>24675</v>
      </c>
      <c r="I13" s="20">
        <v>41</v>
      </c>
      <c r="J13" s="20">
        <v>0</v>
      </c>
      <c r="K13" s="20">
        <v>38</v>
      </c>
      <c r="L13" s="383">
        <f t="shared" si="1"/>
        <v>24754</v>
      </c>
      <c r="M13" s="383">
        <f t="shared" si="2"/>
        <v>5428500</v>
      </c>
      <c r="N13" s="20">
        <f t="shared" si="3"/>
        <v>9020</v>
      </c>
      <c r="O13" s="20">
        <v>0</v>
      </c>
      <c r="P13" s="383">
        <f t="shared" si="4"/>
        <v>8360</v>
      </c>
      <c r="Q13" s="383">
        <f t="shared" si="5"/>
        <v>5445880</v>
      </c>
      <c r="S13" s="398">
        <f>Q13+'AT-4enrolment vs availed_PY'!Q13</f>
        <v>13460480</v>
      </c>
      <c r="T13" s="398">
        <v>24754</v>
      </c>
      <c r="U13" s="398">
        <f t="shared" si="6"/>
        <v>0</v>
      </c>
      <c r="V13" s="16">
        <v>0</v>
      </c>
    </row>
    <row r="14" spans="1:22">
      <c r="A14" s="19">
        <v>4</v>
      </c>
      <c r="B14" s="360" t="s">
        <v>673</v>
      </c>
      <c r="C14" s="20">
        <v>40224</v>
      </c>
      <c r="D14" s="20">
        <v>0</v>
      </c>
      <c r="E14" s="20">
        <v>0</v>
      </c>
      <c r="F14" s="29">
        <v>0</v>
      </c>
      <c r="G14" s="29">
        <f t="shared" si="0"/>
        <v>40224</v>
      </c>
      <c r="H14" s="20">
        <v>23983</v>
      </c>
      <c r="I14" s="20">
        <v>0</v>
      </c>
      <c r="J14" s="20">
        <v>0</v>
      </c>
      <c r="K14" s="20">
        <v>0</v>
      </c>
      <c r="L14" s="383">
        <f t="shared" si="1"/>
        <v>23983</v>
      </c>
      <c r="M14" s="383">
        <f t="shared" si="2"/>
        <v>5276260</v>
      </c>
      <c r="N14" s="20">
        <f t="shared" si="3"/>
        <v>0</v>
      </c>
      <c r="O14" s="20">
        <v>0</v>
      </c>
      <c r="P14" s="383">
        <f t="shared" si="4"/>
        <v>0</v>
      </c>
      <c r="Q14" s="383">
        <f t="shared" si="5"/>
        <v>5276260</v>
      </c>
      <c r="S14" s="398">
        <f>Q14+'AT-4enrolment vs availed_PY'!Q14</f>
        <v>14355440</v>
      </c>
      <c r="T14" s="398">
        <v>23983</v>
      </c>
      <c r="U14" s="398">
        <f t="shared" si="6"/>
        <v>0</v>
      </c>
      <c r="V14" s="16">
        <v>0</v>
      </c>
    </row>
    <row r="15" spans="1:22">
      <c r="A15" s="19">
        <v>5</v>
      </c>
      <c r="B15" s="360" t="s">
        <v>674</v>
      </c>
      <c r="C15" s="20">
        <v>45414</v>
      </c>
      <c r="D15" s="20">
        <v>88</v>
      </c>
      <c r="E15" s="20">
        <v>1476</v>
      </c>
      <c r="F15" s="29">
        <v>40</v>
      </c>
      <c r="G15" s="29">
        <f t="shared" si="0"/>
        <v>47018</v>
      </c>
      <c r="H15" s="20">
        <v>32277</v>
      </c>
      <c r="I15" s="20">
        <v>64</v>
      </c>
      <c r="J15" s="20">
        <v>1269</v>
      </c>
      <c r="K15" s="20">
        <v>28</v>
      </c>
      <c r="L15" s="383">
        <f t="shared" si="1"/>
        <v>33638</v>
      </c>
      <c r="M15" s="383">
        <f t="shared" si="2"/>
        <v>7100940</v>
      </c>
      <c r="N15" s="20">
        <f t="shared" si="3"/>
        <v>14080</v>
      </c>
      <c r="O15" s="20">
        <v>395928</v>
      </c>
      <c r="P15" s="383">
        <f t="shared" si="4"/>
        <v>6160</v>
      </c>
      <c r="Q15" s="383">
        <f t="shared" si="5"/>
        <v>7517108</v>
      </c>
      <c r="S15" s="398">
        <f>Q15+'AT-4enrolment vs availed_PY'!Q15</f>
        <v>25726948</v>
      </c>
      <c r="T15" s="398">
        <v>32454</v>
      </c>
      <c r="U15" s="398">
        <f t="shared" si="6"/>
        <v>1184</v>
      </c>
      <c r="V15" s="16">
        <v>1069</v>
      </c>
    </row>
    <row r="16" spans="1:22">
      <c r="A16" s="19">
        <v>6</v>
      </c>
      <c r="B16" s="360" t="s">
        <v>675</v>
      </c>
      <c r="C16" s="20">
        <v>70997</v>
      </c>
      <c r="D16" s="20">
        <v>94</v>
      </c>
      <c r="E16" s="20">
        <v>0</v>
      </c>
      <c r="F16" s="29">
        <v>58</v>
      </c>
      <c r="G16" s="29">
        <f t="shared" si="0"/>
        <v>71149</v>
      </c>
      <c r="H16" s="20">
        <v>63897</v>
      </c>
      <c r="I16" s="20">
        <v>84</v>
      </c>
      <c r="J16" s="20">
        <v>0</v>
      </c>
      <c r="K16" s="20">
        <v>52</v>
      </c>
      <c r="L16" s="383">
        <f t="shared" si="1"/>
        <v>64033</v>
      </c>
      <c r="M16" s="383">
        <f t="shared" si="2"/>
        <v>14057340</v>
      </c>
      <c r="N16" s="20">
        <f t="shared" si="3"/>
        <v>18480</v>
      </c>
      <c r="O16" s="20">
        <v>0</v>
      </c>
      <c r="P16" s="383">
        <f t="shared" si="4"/>
        <v>11440</v>
      </c>
      <c r="Q16" s="383">
        <f t="shared" si="5"/>
        <v>14087260</v>
      </c>
      <c r="S16" s="398">
        <f>Q16+'AT-4enrolment vs availed_PY'!Q16</f>
        <v>32608840</v>
      </c>
      <c r="T16" s="398">
        <v>64033</v>
      </c>
      <c r="U16" s="398">
        <f t="shared" si="6"/>
        <v>0</v>
      </c>
      <c r="V16" s="16">
        <v>0</v>
      </c>
    </row>
    <row r="17" spans="1:22">
      <c r="A17" s="19">
        <v>7</v>
      </c>
      <c r="B17" s="360" t="s">
        <v>676</v>
      </c>
      <c r="C17" s="20">
        <v>70951</v>
      </c>
      <c r="D17" s="20">
        <v>545</v>
      </c>
      <c r="E17" s="20">
        <v>0</v>
      </c>
      <c r="F17" s="29">
        <v>12</v>
      </c>
      <c r="G17" s="29">
        <f t="shared" si="0"/>
        <v>71508</v>
      </c>
      <c r="H17" s="20">
        <v>56518</v>
      </c>
      <c r="I17" s="20">
        <v>490</v>
      </c>
      <c r="J17" s="20">
        <v>0</v>
      </c>
      <c r="K17" s="20">
        <v>10</v>
      </c>
      <c r="L17" s="383">
        <f t="shared" si="1"/>
        <v>57018</v>
      </c>
      <c r="M17" s="383">
        <f t="shared" si="2"/>
        <v>12433960</v>
      </c>
      <c r="N17" s="20">
        <f t="shared" si="3"/>
        <v>107800</v>
      </c>
      <c r="O17" s="20">
        <v>0</v>
      </c>
      <c r="P17" s="383">
        <f t="shared" si="4"/>
        <v>2200</v>
      </c>
      <c r="Q17" s="383">
        <f t="shared" si="5"/>
        <v>12543960</v>
      </c>
      <c r="S17" s="398">
        <f>Q17+'AT-4enrolment vs availed_PY'!Q17</f>
        <v>30297960</v>
      </c>
      <c r="T17" s="398">
        <v>56817</v>
      </c>
      <c r="U17" s="398">
        <f t="shared" si="6"/>
        <v>201</v>
      </c>
      <c r="V17" s="16">
        <v>0</v>
      </c>
    </row>
    <row r="18" spans="1:22">
      <c r="A18" s="19">
        <v>8</v>
      </c>
      <c r="B18" s="360" t="s">
        <v>677</v>
      </c>
      <c r="C18" s="20">
        <v>48599</v>
      </c>
      <c r="D18" s="20">
        <v>0</v>
      </c>
      <c r="E18" s="20">
        <v>0</v>
      </c>
      <c r="F18" s="29">
        <v>0</v>
      </c>
      <c r="G18" s="29">
        <f t="shared" si="0"/>
        <v>48599</v>
      </c>
      <c r="H18" s="20">
        <v>31589</v>
      </c>
      <c r="I18" s="20">
        <v>0</v>
      </c>
      <c r="J18" s="20">
        <v>0</v>
      </c>
      <c r="K18" s="20">
        <v>0</v>
      </c>
      <c r="L18" s="383">
        <f t="shared" si="1"/>
        <v>31589</v>
      </c>
      <c r="M18" s="383">
        <f t="shared" si="2"/>
        <v>6949580</v>
      </c>
      <c r="N18" s="20">
        <f t="shared" si="3"/>
        <v>0</v>
      </c>
      <c r="O18" s="20">
        <v>0</v>
      </c>
      <c r="P18" s="383">
        <f t="shared" si="4"/>
        <v>0</v>
      </c>
      <c r="Q18" s="383">
        <f t="shared" si="5"/>
        <v>6949580</v>
      </c>
      <c r="S18" s="398">
        <f>Q18+'AT-4enrolment vs availed_PY'!Q18</f>
        <v>19448440</v>
      </c>
      <c r="T18" s="398">
        <v>31589</v>
      </c>
      <c r="U18" s="398">
        <f t="shared" si="6"/>
        <v>0</v>
      </c>
      <c r="V18" s="16">
        <v>0</v>
      </c>
    </row>
    <row r="19" spans="1:22">
      <c r="A19" s="19">
        <v>9</v>
      </c>
      <c r="B19" s="360" t="s">
        <v>678</v>
      </c>
      <c r="C19" s="20">
        <v>56501</v>
      </c>
      <c r="D19" s="20">
        <v>771</v>
      </c>
      <c r="E19" s="20">
        <v>0</v>
      </c>
      <c r="F19" s="29">
        <v>6400</v>
      </c>
      <c r="G19" s="29">
        <f t="shared" si="0"/>
        <v>63672</v>
      </c>
      <c r="H19" s="20">
        <v>31000</v>
      </c>
      <c r="I19" s="20">
        <v>382</v>
      </c>
      <c r="J19" s="20">
        <v>0</v>
      </c>
      <c r="K19" s="20">
        <v>3336</v>
      </c>
      <c r="L19" s="383">
        <f t="shared" si="1"/>
        <v>34718</v>
      </c>
      <c r="M19" s="383">
        <f t="shared" si="2"/>
        <v>6820000</v>
      </c>
      <c r="N19" s="20">
        <f t="shared" si="3"/>
        <v>84040</v>
      </c>
      <c r="O19" s="20">
        <v>0</v>
      </c>
      <c r="P19" s="383">
        <f t="shared" si="4"/>
        <v>733920</v>
      </c>
      <c r="Q19" s="383">
        <f t="shared" si="5"/>
        <v>7637960</v>
      </c>
      <c r="S19" s="398">
        <f>Q19+'AT-4enrolment vs availed_PY'!Q19</f>
        <v>20458240</v>
      </c>
      <c r="T19" s="398">
        <v>34718</v>
      </c>
      <c r="U19" s="398">
        <f t="shared" si="6"/>
        <v>0</v>
      </c>
      <c r="V19" s="16">
        <v>0</v>
      </c>
    </row>
    <row r="20" spans="1:22">
      <c r="A20" s="19">
        <v>10</v>
      </c>
      <c r="B20" s="360" t="s">
        <v>679</v>
      </c>
      <c r="C20" s="20">
        <v>26749</v>
      </c>
      <c r="D20" s="20">
        <v>1300</v>
      </c>
      <c r="E20" s="20">
        <v>0</v>
      </c>
      <c r="F20" s="29">
        <v>188</v>
      </c>
      <c r="G20" s="29">
        <f t="shared" si="0"/>
        <v>28237</v>
      </c>
      <c r="H20" s="20">
        <v>20146</v>
      </c>
      <c r="I20" s="20">
        <v>1147</v>
      </c>
      <c r="J20" s="20">
        <v>0</v>
      </c>
      <c r="K20" s="20">
        <v>163</v>
      </c>
      <c r="L20" s="383">
        <f t="shared" si="1"/>
        <v>21456</v>
      </c>
      <c r="M20" s="383">
        <f t="shared" si="2"/>
        <v>4432120</v>
      </c>
      <c r="N20" s="20">
        <f t="shared" si="3"/>
        <v>252340</v>
      </c>
      <c r="O20" s="20">
        <v>0</v>
      </c>
      <c r="P20" s="383">
        <f t="shared" si="4"/>
        <v>35860</v>
      </c>
      <c r="Q20" s="383">
        <f t="shared" si="5"/>
        <v>4720320</v>
      </c>
      <c r="S20" s="398">
        <f>Q20+'AT-4enrolment vs availed_PY'!Q20</f>
        <v>13773540</v>
      </c>
      <c r="T20" s="398">
        <v>20230</v>
      </c>
      <c r="U20" s="398">
        <f t="shared" si="6"/>
        <v>1226</v>
      </c>
      <c r="V20" s="16">
        <v>0</v>
      </c>
    </row>
    <row r="21" spans="1:22">
      <c r="A21" s="19">
        <v>11</v>
      </c>
      <c r="B21" s="360" t="s">
        <v>680</v>
      </c>
      <c r="C21" s="20">
        <v>94036</v>
      </c>
      <c r="D21" s="20">
        <v>0</v>
      </c>
      <c r="E21" s="20">
        <v>0</v>
      </c>
      <c r="F21" s="29">
        <v>0</v>
      </c>
      <c r="G21" s="29">
        <f t="shared" si="0"/>
        <v>94036</v>
      </c>
      <c r="H21" s="20">
        <v>60112</v>
      </c>
      <c r="I21" s="20">
        <v>0</v>
      </c>
      <c r="J21" s="20">
        <v>0</v>
      </c>
      <c r="K21" s="20">
        <v>0</v>
      </c>
      <c r="L21" s="383">
        <f t="shared" si="1"/>
        <v>60112</v>
      </c>
      <c r="M21" s="383">
        <f t="shared" si="2"/>
        <v>13224640</v>
      </c>
      <c r="N21" s="20">
        <f t="shared" si="3"/>
        <v>0</v>
      </c>
      <c r="O21" s="20">
        <v>0</v>
      </c>
      <c r="P21" s="383">
        <f t="shared" si="4"/>
        <v>0</v>
      </c>
      <c r="Q21" s="383">
        <f t="shared" si="5"/>
        <v>13224640</v>
      </c>
      <c r="S21" s="398">
        <f>Q21+'AT-4enrolment vs availed_PY'!Q21</f>
        <v>31264860</v>
      </c>
      <c r="T21" s="398">
        <v>52110</v>
      </c>
      <c r="U21" s="398">
        <f t="shared" si="6"/>
        <v>8002</v>
      </c>
      <c r="V21" s="16">
        <v>0</v>
      </c>
    </row>
    <row r="22" spans="1:22">
      <c r="A22" s="19">
        <v>12</v>
      </c>
      <c r="B22" s="360" t="s">
        <v>681</v>
      </c>
      <c r="C22" s="20">
        <v>84414</v>
      </c>
      <c r="D22" s="20">
        <v>1528</v>
      </c>
      <c r="E22" s="20">
        <v>0</v>
      </c>
      <c r="F22" s="29">
        <v>99</v>
      </c>
      <c r="G22" s="29">
        <f t="shared" si="0"/>
        <v>86041</v>
      </c>
      <c r="H22" s="20">
        <v>71098</v>
      </c>
      <c r="I22" s="20">
        <v>1300</v>
      </c>
      <c r="J22" s="20">
        <v>0</v>
      </c>
      <c r="K22" s="20">
        <v>82</v>
      </c>
      <c r="L22" s="383">
        <f t="shared" si="1"/>
        <v>72480</v>
      </c>
      <c r="M22" s="383">
        <f t="shared" si="2"/>
        <v>15641560</v>
      </c>
      <c r="N22" s="20">
        <f t="shared" si="3"/>
        <v>286000</v>
      </c>
      <c r="O22" s="20">
        <v>0</v>
      </c>
      <c r="P22" s="383">
        <f t="shared" si="4"/>
        <v>18040</v>
      </c>
      <c r="Q22" s="383">
        <f t="shared" si="5"/>
        <v>15945600</v>
      </c>
      <c r="S22" s="398">
        <f>Q22+'AT-4enrolment vs availed_PY'!Q22</f>
        <v>37200240</v>
      </c>
      <c r="T22" s="398">
        <v>72760</v>
      </c>
      <c r="U22" s="398">
        <f t="shared" si="6"/>
        <v>-280</v>
      </c>
      <c r="V22" s="16">
        <v>0</v>
      </c>
    </row>
    <row r="23" spans="1:22">
      <c r="A23" s="19">
        <v>13</v>
      </c>
      <c r="B23" s="360" t="s">
        <v>682</v>
      </c>
      <c r="C23" s="20">
        <v>60479</v>
      </c>
      <c r="D23" s="20">
        <v>721</v>
      </c>
      <c r="E23" s="20">
        <v>1243</v>
      </c>
      <c r="F23" s="29">
        <v>93</v>
      </c>
      <c r="G23" s="29">
        <f t="shared" si="0"/>
        <v>62536</v>
      </c>
      <c r="H23" s="20">
        <v>42335</v>
      </c>
      <c r="I23" s="20">
        <v>505</v>
      </c>
      <c r="J23" s="20">
        <v>1168</v>
      </c>
      <c r="K23" s="20">
        <v>65</v>
      </c>
      <c r="L23" s="383">
        <f t="shared" si="1"/>
        <v>44073</v>
      </c>
      <c r="M23" s="383">
        <f t="shared" si="2"/>
        <v>9313700</v>
      </c>
      <c r="N23" s="20">
        <f t="shared" si="3"/>
        <v>111100</v>
      </c>
      <c r="O23" s="20">
        <v>364416</v>
      </c>
      <c r="P23" s="383">
        <f t="shared" si="4"/>
        <v>14300</v>
      </c>
      <c r="Q23" s="383">
        <f t="shared" si="5"/>
        <v>9803516</v>
      </c>
      <c r="S23" s="398">
        <f>Q23+'AT-4enrolment vs availed_PY'!Q23</f>
        <v>23896276</v>
      </c>
      <c r="T23" s="398">
        <v>42905.097560975613</v>
      </c>
      <c r="U23" s="398">
        <f t="shared" si="6"/>
        <v>1167.9024390243867</v>
      </c>
      <c r="V23" s="16">
        <v>460</v>
      </c>
    </row>
    <row r="24" spans="1:22">
      <c r="A24" s="19">
        <v>14</v>
      </c>
      <c r="B24" s="360" t="s">
        <v>683</v>
      </c>
      <c r="C24" s="20">
        <v>31065</v>
      </c>
      <c r="D24" s="20">
        <v>0</v>
      </c>
      <c r="E24" s="20">
        <v>0</v>
      </c>
      <c r="F24" s="29">
        <v>478</v>
      </c>
      <c r="G24" s="29">
        <f t="shared" si="0"/>
        <v>31543</v>
      </c>
      <c r="H24" s="383">
        <v>17109.53</v>
      </c>
      <c r="I24" s="383">
        <v>0</v>
      </c>
      <c r="J24" s="383">
        <v>0</v>
      </c>
      <c r="K24" s="383">
        <v>238.85999999999999</v>
      </c>
      <c r="L24" s="383">
        <f t="shared" si="1"/>
        <v>17348.39</v>
      </c>
      <c r="M24" s="383">
        <f t="shared" si="2"/>
        <v>3764096.5999999996</v>
      </c>
      <c r="N24" s="20">
        <f t="shared" si="3"/>
        <v>0</v>
      </c>
      <c r="O24" s="20">
        <v>0</v>
      </c>
      <c r="P24" s="383">
        <f t="shared" si="4"/>
        <v>52549.2</v>
      </c>
      <c r="Q24" s="383">
        <f t="shared" si="5"/>
        <v>3816645.8</v>
      </c>
      <c r="S24" s="398">
        <f>Q24+'AT-4enrolment vs availed_PY'!Q24</f>
        <v>10779645.800000001</v>
      </c>
      <c r="T24" s="398">
        <v>21139</v>
      </c>
      <c r="U24" s="398">
        <f t="shared" si="6"/>
        <v>-3790.6100000000006</v>
      </c>
      <c r="V24" s="16">
        <v>0</v>
      </c>
    </row>
    <row r="25" spans="1:22" s="356" customFormat="1">
      <c r="A25" s="355">
        <v>15</v>
      </c>
      <c r="B25" s="360" t="s">
        <v>684</v>
      </c>
      <c r="C25" s="20">
        <v>51133</v>
      </c>
      <c r="D25" s="20">
        <v>191</v>
      </c>
      <c r="E25" s="20">
        <v>0</v>
      </c>
      <c r="F25" s="29">
        <v>154</v>
      </c>
      <c r="G25" s="29">
        <f t="shared" si="0"/>
        <v>51478</v>
      </c>
      <c r="H25" s="20">
        <v>41674</v>
      </c>
      <c r="I25" s="20">
        <v>156</v>
      </c>
      <c r="J25" s="20">
        <v>0</v>
      </c>
      <c r="K25" s="20">
        <v>127</v>
      </c>
      <c r="L25" s="383">
        <f t="shared" si="1"/>
        <v>41957</v>
      </c>
      <c r="M25" s="383">
        <f t="shared" si="2"/>
        <v>9168280</v>
      </c>
      <c r="N25" s="20">
        <f t="shared" si="3"/>
        <v>34320</v>
      </c>
      <c r="O25" s="20">
        <v>0</v>
      </c>
      <c r="P25" s="383">
        <f t="shared" si="4"/>
        <v>27940</v>
      </c>
      <c r="Q25" s="383">
        <f t="shared" si="5"/>
        <v>9230540</v>
      </c>
      <c r="S25" s="398">
        <f>Q25+'AT-4enrolment vs availed_PY'!Q25</f>
        <v>21916400</v>
      </c>
      <c r="T25" s="398">
        <v>41957</v>
      </c>
      <c r="U25" s="398">
        <f t="shared" si="6"/>
        <v>0</v>
      </c>
      <c r="V25" s="356">
        <v>0</v>
      </c>
    </row>
    <row r="26" spans="1:22" s="356" customFormat="1">
      <c r="A26" s="355">
        <v>16</v>
      </c>
      <c r="B26" s="360" t="s">
        <v>685</v>
      </c>
      <c r="C26" s="20">
        <v>78261</v>
      </c>
      <c r="D26" s="20">
        <v>67</v>
      </c>
      <c r="E26" s="20">
        <v>0</v>
      </c>
      <c r="F26" s="29">
        <v>0</v>
      </c>
      <c r="G26" s="29">
        <f t="shared" si="0"/>
        <v>78328</v>
      </c>
      <c r="H26" s="20">
        <v>54783</v>
      </c>
      <c r="I26" s="20">
        <v>27</v>
      </c>
      <c r="J26" s="20">
        <v>0</v>
      </c>
      <c r="K26" s="20">
        <v>0</v>
      </c>
      <c r="L26" s="383">
        <f t="shared" si="1"/>
        <v>54810</v>
      </c>
      <c r="M26" s="383">
        <f t="shared" si="2"/>
        <v>12052260</v>
      </c>
      <c r="N26" s="20">
        <f t="shared" si="3"/>
        <v>5940</v>
      </c>
      <c r="O26" s="20">
        <v>0</v>
      </c>
      <c r="P26" s="383">
        <f t="shared" si="4"/>
        <v>0</v>
      </c>
      <c r="Q26" s="383">
        <f t="shared" si="5"/>
        <v>12058200</v>
      </c>
      <c r="S26" s="398">
        <f>Q26+'AT-4enrolment vs availed_PY'!Q26</f>
        <v>37061200</v>
      </c>
      <c r="T26" s="398">
        <v>50557</v>
      </c>
      <c r="U26" s="398">
        <f t="shared" si="6"/>
        <v>4253</v>
      </c>
      <c r="V26" s="356">
        <v>0</v>
      </c>
    </row>
    <row r="27" spans="1:22" s="356" customFormat="1">
      <c r="A27" s="355">
        <v>17</v>
      </c>
      <c r="B27" s="360" t="s">
        <v>686</v>
      </c>
      <c r="C27" s="20">
        <v>42257</v>
      </c>
      <c r="D27" s="20">
        <v>0</v>
      </c>
      <c r="E27" s="20">
        <v>0</v>
      </c>
      <c r="F27" s="29">
        <v>0</v>
      </c>
      <c r="G27" s="29">
        <f t="shared" si="0"/>
        <v>42257</v>
      </c>
      <c r="H27" s="20">
        <v>33805</v>
      </c>
      <c r="I27" s="20">
        <v>0</v>
      </c>
      <c r="J27" s="20">
        <v>0</v>
      </c>
      <c r="K27" s="20">
        <v>0</v>
      </c>
      <c r="L27" s="383">
        <f t="shared" si="1"/>
        <v>33805</v>
      </c>
      <c r="M27" s="383">
        <f t="shared" si="2"/>
        <v>7437100</v>
      </c>
      <c r="N27" s="20">
        <f t="shared" si="3"/>
        <v>0</v>
      </c>
      <c r="O27" s="20">
        <v>0</v>
      </c>
      <c r="P27" s="383">
        <f t="shared" si="4"/>
        <v>0</v>
      </c>
      <c r="Q27" s="383">
        <f t="shared" si="5"/>
        <v>7437100</v>
      </c>
      <c r="S27" s="398">
        <f>Q27+'AT-4enrolment vs availed_PY'!Q27</f>
        <v>18834640</v>
      </c>
      <c r="T27" s="398">
        <v>33805</v>
      </c>
      <c r="U27" s="398">
        <f t="shared" si="6"/>
        <v>0</v>
      </c>
      <c r="V27" s="356">
        <v>0</v>
      </c>
    </row>
    <row r="28" spans="1:22" s="356" customFormat="1">
      <c r="A28" s="355">
        <v>18</v>
      </c>
      <c r="B28" s="360" t="s">
        <v>687</v>
      </c>
      <c r="C28" s="20">
        <v>56675</v>
      </c>
      <c r="D28" s="20">
        <v>72</v>
      </c>
      <c r="E28" s="20">
        <v>0</v>
      </c>
      <c r="F28" s="29">
        <v>582</v>
      </c>
      <c r="G28" s="29">
        <f t="shared" si="0"/>
        <v>57329</v>
      </c>
      <c r="H28" s="20">
        <v>31533</v>
      </c>
      <c r="I28" s="20">
        <v>62</v>
      </c>
      <c r="J28" s="20">
        <v>0</v>
      </c>
      <c r="K28" s="20">
        <v>357</v>
      </c>
      <c r="L28" s="383">
        <f t="shared" si="1"/>
        <v>31952</v>
      </c>
      <c r="M28" s="383">
        <f t="shared" si="2"/>
        <v>6937260</v>
      </c>
      <c r="N28" s="20">
        <f t="shared" si="3"/>
        <v>13640</v>
      </c>
      <c r="O28" s="20">
        <v>0</v>
      </c>
      <c r="P28" s="383">
        <f t="shared" si="4"/>
        <v>78540</v>
      </c>
      <c r="Q28" s="383">
        <f t="shared" si="5"/>
        <v>7029440</v>
      </c>
      <c r="S28" s="398">
        <f>Q28+'AT-4enrolment vs availed_PY'!Q28</f>
        <v>20636000</v>
      </c>
      <c r="T28" s="398">
        <v>32749</v>
      </c>
      <c r="U28" s="398">
        <f t="shared" si="6"/>
        <v>-797</v>
      </c>
      <c r="V28" s="356">
        <v>0</v>
      </c>
    </row>
    <row r="29" spans="1:22" s="356" customFormat="1">
      <c r="A29" s="355">
        <v>19</v>
      </c>
      <c r="B29" s="360" t="s">
        <v>688</v>
      </c>
      <c r="C29" s="383">
        <v>41826</v>
      </c>
      <c r="D29" s="383">
        <v>3738</v>
      </c>
      <c r="E29" s="383">
        <v>1424</v>
      </c>
      <c r="F29" s="384">
        <v>1536</v>
      </c>
      <c r="G29" s="29">
        <f t="shared" si="0"/>
        <v>48524</v>
      </c>
      <c r="H29" s="383">
        <v>27186.9</v>
      </c>
      <c r="I29" s="383">
        <v>2429.6999999999998</v>
      </c>
      <c r="J29" s="383">
        <v>1259</v>
      </c>
      <c r="K29" s="383">
        <v>998.4</v>
      </c>
      <c r="L29" s="383">
        <f t="shared" si="1"/>
        <v>31874.000000000004</v>
      </c>
      <c r="M29" s="383">
        <f t="shared" si="2"/>
        <v>5981118</v>
      </c>
      <c r="N29" s="20">
        <f t="shared" si="3"/>
        <v>534534</v>
      </c>
      <c r="O29" s="20">
        <v>392808</v>
      </c>
      <c r="P29" s="383">
        <f t="shared" si="4"/>
        <v>219648</v>
      </c>
      <c r="Q29" s="383">
        <f t="shared" si="5"/>
        <v>7128108</v>
      </c>
      <c r="S29" s="398">
        <f>Q29+'AT-4enrolment vs availed_PY'!Q29</f>
        <v>17388930</v>
      </c>
      <c r="T29" s="398">
        <v>30615</v>
      </c>
      <c r="U29" s="398">
        <f t="shared" si="6"/>
        <v>1259.0000000000036</v>
      </c>
      <c r="V29" s="356">
        <v>1569</v>
      </c>
    </row>
    <row r="30" spans="1:22" s="356" customFormat="1">
      <c r="A30" s="355">
        <v>20</v>
      </c>
      <c r="B30" s="360" t="s">
        <v>689</v>
      </c>
      <c r="C30" s="20">
        <v>21988</v>
      </c>
      <c r="D30" s="20">
        <v>0</v>
      </c>
      <c r="E30" s="20">
        <v>0</v>
      </c>
      <c r="F30" s="29">
        <v>0</v>
      </c>
      <c r="G30" s="29">
        <f t="shared" si="0"/>
        <v>21988</v>
      </c>
      <c r="H30" s="20">
        <v>14936.999999999996</v>
      </c>
      <c r="I30" s="20">
        <v>0</v>
      </c>
      <c r="J30" s="20">
        <v>0</v>
      </c>
      <c r="K30" s="20">
        <v>0</v>
      </c>
      <c r="L30" s="383">
        <f t="shared" si="1"/>
        <v>14936.999999999996</v>
      </c>
      <c r="M30" s="383">
        <f t="shared" si="2"/>
        <v>3286139.9999999991</v>
      </c>
      <c r="N30" s="20">
        <f t="shared" si="3"/>
        <v>0</v>
      </c>
      <c r="O30" s="20">
        <v>0</v>
      </c>
      <c r="P30" s="383">
        <f t="shared" si="4"/>
        <v>0</v>
      </c>
      <c r="Q30" s="383">
        <f t="shared" si="5"/>
        <v>3286139.9999999991</v>
      </c>
      <c r="S30" s="398">
        <f>Q30+'AT-4enrolment vs availed_PY'!Q30</f>
        <v>8489360</v>
      </c>
      <c r="T30" s="398">
        <v>14982.858895705522</v>
      </c>
      <c r="U30" s="398">
        <f t="shared" si="6"/>
        <v>-45.858895705525356</v>
      </c>
      <c r="V30" s="356">
        <v>0</v>
      </c>
    </row>
    <row r="31" spans="1:22" s="356" customFormat="1">
      <c r="A31" s="355">
        <v>21</v>
      </c>
      <c r="B31" s="360" t="s">
        <v>690</v>
      </c>
      <c r="C31" s="20">
        <v>38646</v>
      </c>
      <c r="D31" s="20">
        <v>621</v>
      </c>
      <c r="E31" s="20">
        <v>0</v>
      </c>
      <c r="F31" s="29">
        <v>228</v>
      </c>
      <c r="G31" s="29">
        <f t="shared" si="0"/>
        <v>39495</v>
      </c>
      <c r="H31" s="20">
        <v>30917</v>
      </c>
      <c r="I31" s="20">
        <v>497</v>
      </c>
      <c r="J31" s="20">
        <v>0</v>
      </c>
      <c r="K31" s="20">
        <v>182</v>
      </c>
      <c r="L31" s="383">
        <f t="shared" si="1"/>
        <v>31596</v>
      </c>
      <c r="M31" s="383">
        <f t="shared" si="2"/>
        <v>6801740</v>
      </c>
      <c r="N31" s="20">
        <f t="shared" si="3"/>
        <v>109340</v>
      </c>
      <c r="O31" s="20">
        <v>0</v>
      </c>
      <c r="P31" s="383">
        <f t="shared" si="4"/>
        <v>40040</v>
      </c>
      <c r="Q31" s="383">
        <f t="shared" si="5"/>
        <v>6951120</v>
      </c>
      <c r="S31" s="398">
        <f>Q31+'AT-4enrolment vs availed_PY'!Q31</f>
        <v>15768280</v>
      </c>
      <c r="T31" s="398">
        <v>30367.196078431374</v>
      </c>
      <c r="U31" s="398">
        <f t="shared" si="6"/>
        <v>1228.8039215686258</v>
      </c>
      <c r="V31" s="356">
        <v>0</v>
      </c>
    </row>
    <row r="32" spans="1:22" s="356" customFormat="1">
      <c r="A32" s="355">
        <v>22</v>
      </c>
      <c r="B32" s="360" t="s">
        <v>691</v>
      </c>
      <c r="C32" s="20">
        <v>44789</v>
      </c>
      <c r="D32" s="20">
        <v>5239</v>
      </c>
      <c r="E32" s="20">
        <v>0</v>
      </c>
      <c r="F32" s="29">
        <v>2869</v>
      </c>
      <c r="G32" s="29">
        <f t="shared" si="0"/>
        <v>52897</v>
      </c>
      <c r="H32" s="20">
        <v>34489</v>
      </c>
      <c r="I32" s="20">
        <v>4032</v>
      </c>
      <c r="J32" s="20">
        <v>0</v>
      </c>
      <c r="K32" s="20">
        <v>2208</v>
      </c>
      <c r="L32" s="383">
        <f t="shared" si="1"/>
        <v>40729</v>
      </c>
      <c r="M32" s="383">
        <f t="shared" si="2"/>
        <v>7587580</v>
      </c>
      <c r="N32" s="20">
        <f t="shared" si="3"/>
        <v>887040</v>
      </c>
      <c r="O32" s="20">
        <v>0</v>
      </c>
      <c r="P32" s="383">
        <f t="shared" si="4"/>
        <v>485760</v>
      </c>
      <c r="Q32" s="383">
        <f t="shared" si="5"/>
        <v>8960380</v>
      </c>
      <c r="S32" s="398">
        <f>Q32+'AT-4enrolment vs availed_PY'!Q32</f>
        <v>21069620</v>
      </c>
      <c r="T32" s="398">
        <v>40729</v>
      </c>
      <c r="U32" s="398">
        <f t="shared" si="6"/>
        <v>0</v>
      </c>
      <c r="V32" s="356">
        <v>0</v>
      </c>
    </row>
    <row r="33" spans="1:22" s="356" customFormat="1">
      <c r="A33" s="355">
        <v>23</v>
      </c>
      <c r="B33" s="360" t="s">
        <v>692</v>
      </c>
      <c r="C33" s="20">
        <v>65890</v>
      </c>
      <c r="D33" s="20">
        <v>2361</v>
      </c>
      <c r="E33" s="20">
        <v>960</v>
      </c>
      <c r="F33" s="29">
        <v>0</v>
      </c>
      <c r="G33" s="29">
        <f t="shared" si="0"/>
        <v>69211</v>
      </c>
      <c r="H33" s="20">
        <v>48099</v>
      </c>
      <c r="I33" s="20">
        <v>1723</v>
      </c>
      <c r="J33" s="20">
        <v>870</v>
      </c>
      <c r="K33" s="20">
        <v>0</v>
      </c>
      <c r="L33" s="383">
        <f t="shared" si="1"/>
        <v>50692</v>
      </c>
      <c r="M33" s="383">
        <f t="shared" si="2"/>
        <v>10581780</v>
      </c>
      <c r="N33" s="20">
        <f t="shared" si="3"/>
        <v>379060</v>
      </c>
      <c r="O33" s="20">
        <v>271440</v>
      </c>
      <c r="P33" s="383">
        <f t="shared" si="4"/>
        <v>0</v>
      </c>
      <c r="Q33" s="383">
        <f t="shared" si="5"/>
        <v>11232280</v>
      </c>
      <c r="S33" s="398">
        <f>Q33+'AT-4enrolment vs availed_PY'!Q33</f>
        <v>26126940</v>
      </c>
      <c r="T33" s="398">
        <v>48055</v>
      </c>
      <c r="U33" s="398">
        <f t="shared" si="6"/>
        <v>2637</v>
      </c>
      <c r="V33" s="356">
        <v>825</v>
      </c>
    </row>
    <row r="34" spans="1:22" s="356" customFormat="1">
      <c r="A34" s="355">
        <v>24</v>
      </c>
      <c r="B34" s="360" t="s">
        <v>715</v>
      </c>
      <c r="C34" s="383">
        <v>50081</v>
      </c>
      <c r="D34" s="383">
        <v>4552</v>
      </c>
      <c r="E34" s="383">
        <v>0</v>
      </c>
      <c r="F34" s="384">
        <v>18</v>
      </c>
      <c r="G34" s="29">
        <f t="shared" si="0"/>
        <v>54651</v>
      </c>
      <c r="H34" s="383">
        <v>36058.32</v>
      </c>
      <c r="I34" s="383">
        <v>3277.44</v>
      </c>
      <c r="J34" s="383">
        <v>0</v>
      </c>
      <c r="K34" s="383">
        <v>12.96</v>
      </c>
      <c r="L34" s="383">
        <f t="shared" si="1"/>
        <v>39348.720000000001</v>
      </c>
      <c r="M34" s="383">
        <f t="shared" si="2"/>
        <v>7932830.4000000004</v>
      </c>
      <c r="N34" s="20">
        <f t="shared" si="3"/>
        <v>721036.80000000005</v>
      </c>
      <c r="O34" s="20">
        <v>0</v>
      </c>
      <c r="P34" s="383">
        <f t="shared" si="4"/>
        <v>2851.2000000000003</v>
      </c>
      <c r="Q34" s="383">
        <f t="shared" si="5"/>
        <v>8656718.4000000004</v>
      </c>
      <c r="S34" s="398">
        <f>Q34+'AT-4enrolment vs availed_PY'!Q34</f>
        <v>30281202.600000001</v>
      </c>
      <c r="T34" s="398">
        <v>39349</v>
      </c>
      <c r="U34" s="398">
        <f t="shared" si="6"/>
        <v>-0.27999999999883585</v>
      </c>
      <c r="V34" s="356">
        <v>0</v>
      </c>
    </row>
    <row r="35" spans="1:22" s="356" customFormat="1">
      <c r="A35" s="355">
        <v>25</v>
      </c>
      <c r="B35" s="360" t="s">
        <v>693</v>
      </c>
      <c r="C35" s="20">
        <v>63309</v>
      </c>
      <c r="D35" s="20">
        <v>0</v>
      </c>
      <c r="E35" s="20">
        <v>0</v>
      </c>
      <c r="F35" s="29">
        <v>35</v>
      </c>
      <c r="G35" s="29">
        <f t="shared" si="0"/>
        <v>63344</v>
      </c>
      <c r="H35" s="20">
        <v>48772</v>
      </c>
      <c r="I35" s="20">
        <v>0</v>
      </c>
      <c r="J35" s="20">
        <v>0</v>
      </c>
      <c r="K35" s="20">
        <v>28</v>
      </c>
      <c r="L35" s="383">
        <f t="shared" si="1"/>
        <v>48800</v>
      </c>
      <c r="M35" s="383">
        <f t="shared" si="2"/>
        <v>10729840</v>
      </c>
      <c r="N35" s="20">
        <f t="shared" si="3"/>
        <v>0</v>
      </c>
      <c r="O35" s="20">
        <v>0</v>
      </c>
      <c r="P35" s="383">
        <f t="shared" si="4"/>
        <v>6160</v>
      </c>
      <c r="Q35" s="383">
        <f t="shared" si="5"/>
        <v>10736000</v>
      </c>
      <c r="S35" s="398">
        <f>Q35+'AT-4enrolment vs availed_PY'!Q35</f>
        <v>24957680</v>
      </c>
      <c r="T35" s="398">
        <v>46651</v>
      </c>
      <c r="U35" s="398">
        <f t="shared" si="6"/>
        <v>2149</v>
      </c>
      <c r="V35" s="356">
        <v>0</v>
      </c>
    </row>
    <row r="36" spans="1:22" s="356" customFormat="1">
      <c r="A36" s="355">
        <v>26</v>
      </c>
      <c r="B36" s="360" t="s">
        <v>694</v>
      </c>
      <c r="C36" s="20">
        <v>60132</v>
      </c>
      <c r="D36" s="20">
        <v>137</v>
      </c>
      <c r="E36" s="20">
        <v>0</v>
      </c>
      <c r="F36" s="29">
        <v>10</v>
      </c>
      <c r="G36" s="29">
        <f t="shared" si="0"/>
        <v>60279</v>
      </c>
      <c r="H36" s="20">
        <v>46399</v>
      </c>
      <c r="I36" s="20">
        <v>0</v>
      </c>
      <c r="J36" s="20">
        <v>0</v>
      </c>
      <c r="K36" s="20">
        <v>0</v>
      </c>
      <c r="L36" s="383">
        <f t="shared" si="1"/>
        <v>46399</v>
      </c>
      <c r="M36" s="383">
        <f t="shared" si="2"/>
        <v>10207780</v>
      </c>
      <c r="N36" s="20">
        <f t="shared" si="3"/>
        <v>0</v>
      </c>
      <c r="O36" s="20">
        <v>0</v>
      </c>
      <c r="P36" s="383">
        <f t="shared" si="4"/>
        <v>0</v>
      </c>
      <c r="Q36" s="383">
        <f t="shared" si="5"/>
        <v>10207780</v>
      </c>
      <c r="S36" s="398">
        <f>Q36+'AT-4enrolment vs availed_PY'!Q36</f>
        <v>27155040</v>
      </c>
      <c r="T36" s="398">
        <v>46399</v>
      </c>
      <c r="U36" s="398">
        <f t="shared" si="6"/>
        <v>0</v>
      </c>
      <c r="V36" s="356">
        <v>0</v>
      </c>
    </row>
    <row r="37" spans="1:22" s="356" customFormat="1">
      <c r="A37" s="355">
        <v>27</v>
      </c>
      <c r="B37" s="360" t="s">
        <v>695</v>
      </c>
      <c r="C37" s="20">
        <v>70557</v>
      </c>
      <c r="D37" s="20">
        <v>0</v>
      </c>
      <c r="E37" s="20">
        <v>0</v>
      </c>
      <c r="F37" s="29">
        <v>0</v>
      </c>
      <c r="G37" s="29">
        <f t="shared" si="0"/>
        <v>70557</v>
      </c>
      <c r="H37" s="20">
        <v>45866</v>
      </c>
      <c r="I37" s="20">
        <v>0</v>
      </c>
      <c r="J37" s="20">
        <v>0</v>
      </c>
      <c r="K37" s="20">
        <v>0</v>
      </c>
      <c r="L37" s="383">
        <f t="shared" si="1"/>
        <v>45866</v>
      </c>
      <c r="M37" s="383">
        <f t="shared" si="2"/>
        <v>10090520</v>
      </c>
      <c r="N37" s="20">
        <f t="shared" si="3"/>
        <v>0</v>
      </c>
      <c r="O37" s="20">
        <v>0</v>
      </c>
      <c r="P37" s="383">
        <f t="shared" si="4"/>
        <v>0</v>
      </c>
      <c r="Q37" s="383">
        <f t="shared" si="5"/>
        <v>10090520</v>
      </c>
      <c r="S37" s="398">
        <f>Q37+'AT-4enrolment vs availed_PY'!Q37</f>
        <v>27848040</v>
      </c>
      <c r="T37" s="398">
        <v>45866</v>
      </c>
      <c r="U37" s="398">
        <f t="shared" si="6"/>
        <v>0</v>
      </c>
      <c r="V37" s="356">
        <v>0</v>
      </c>
    </row>
    <row r="38" spans="1:22" s="356" customFormat="1">
      <c r="A38" s="355">
        <v>28</v>
      </c>
      <c r="B38" s="360" t="s">
        <v>696</v>
      </c>
      <c r="C38" s="20">
        <v>56444</v>
      </c>
      <c r="D38" s="20">
        <v>870</v>
      </c>
      <c r="E38" s="20">
        <v>0</v>
      </c>
      <c r="F38" s="29">
        <v>0</v>
      </c>
      <c r="G38" s="29">
        <f t="shared" si="0"/>
        <v>57314</v>
      </c>
      <c r="H38" s="20">
        <v>44731</v>
      </c>
      <c r="I38" s="20">
        <v>689</v>
      </c>
      <c r="J38" s="20">
        <v>0</v>
      </c>
      <c r="K38" s="20">
        <v>0</v>
      </c>
      <c r="L38" s="383">
        <f t="shared" si="1"/>
        <v>45420</v>
      </c>
      <c r="M38" s="383">
        <f t="shared" si="2"/>
        <v>9840820</v>
      </c>
      <c r="N38" s="20">
        <f t="shared" si="3"/>
        <v>151580</v>
      </c>
      <c r="O38" s="20">
        <v>0</v>
      </c>
      <c r="P38" s="383">
        <f t="shared" si="4"/>
        <v>0</v>
      </c>
      <c r="Q38" s="383">
        <f t="shared" si="5"/>
        <v>9992400</v>
      </c>
      <c r="S38" s="398">
        <f>Q38+'AT-4enrolment vs availed_PY'!Q38</f>
        <v>23774300</v>
      </c>
      <c r="T38" s="398">
        <v>45420</v>
      </c>
      <c r="U38" s="398">
        <f t="shared" si="6"/>
        <v>0</v>
      </c>
      <c r="V38" s="356">
        <v>0</v>
      </c>
    </row>
    <row r="39" spans="1:22" s="356" customFormat="1">
      <c r="A39" s="355">
        <v>29</v>
      </c>
      <c r="B39" s="360" t="s">
        <v>716</v>
      </c>
      <c r="C39" s="383">
        <v>38407</v>
      </c>
      <c r="D39" s="383">
        <v>216</v>
      </c>
      <c r="E39" s="383">
        <v>669</v>
      </c>
      <c r="F39" s="384">
        <v>12375</v>
      </c>
      <c r="G39" s="29">
        <f t="shared" si="0"/>
        <v>51667</v>
      </c>
      <c r="H39" s="383">
        <v>30725.600000000002</v>
      </c>
      <c r="I39" s="383">
        <v>172.8</v>
      </c>
      <c r="J39" s="383">
        <v>579</v>
      </c>
      <c r="K39" s="383">
        <v>9900.0000000000018</v>
      </c>
      <c r="L39" s="383">
        <f t="shared" si="1"/>
        <v>41377.4</v>
      </c>
      <c r="M39" s="383">
        <f t="shared" si="2"/>
        <v>6759632.0000000009</v>
      </c>
      <c r="N39" s="20">
        <f t="shared" si="3"/>
        <v>38016</v>
      </c>
      <c r="O39" s="20">
        <v>180648</v>
      </c>
      <c r="P39" s="383">
        <f t="shared" si="4"/>
        <v>2178000.0000000005</v>
      </c>
      <c r="Q39" s="383">
        <f t="shared" si="5"/>
        <v>9156296.0000000019</v>
      </c>
      <c r="S39" s="398">
        <f>Q39+'AT-4enrolment vs availed_PY'!Q39</f>
        <v>20105080.000000004</v>
      </c>
      <c r="T39" s="398">
        <v>40798.400000000001</v>
      </c>
      <c r="U39" s="398">
        <f t="shared" si="6"/>
        <v>579</v>
      </c>
      <c r="V39" s="356">
        <v>1150</v>
      </c>
    </row>
    <row r="40" spans="1:22" s="356" customFormat="1">
      <c r="A40" s="355">
        <v>30</v>
      </c>
      <c r="B40" s="360" t="s">
        <v>697</v>
      </c>
      <c r="C40" s="20">
        <v>69633</v>
      </c>
      <c r="D40" s="20">
        <v>1207</v>
      </c>
      <c r="E40" s="20">
        <v>0</v>
      </c>
      <c r="F40" s="29">
        <v>984</v>
      </c>
      <c r="G40" s="29">
        <f t="shared" si="0"/>
        <v>71824</v>
      </c>
      <c r="H40" s="20">
        <v>41034</v>
      </c>
      <c r="I40" s="20">
        <v>732</v>
      </c>
      <c r="J40" s="20">
        <v>0</v>
      </c>
      <c r="K40" s="20">
        <v>1093</v>
      </c>
      <c r="L40" s="383">
        <f t="shared" si="1"/>
        <v>42859</v>
      </c>
      <c r="M40" s="383">
        <f t="shared" si="2"/>
        <v>9027480</v>
      </c>
      <c r="N40" s="20">
        <f t="shared" si="3"/>
        <v>161040</v>
      </c>
      <c r="O40" s="20">
        <v>0</v>
      </c>
      <c r="P40" s="383">
        <f t="shared" si="4"/>
        <v>240460</v>
      </c>
      <c r="Q40" s="383">
        <f t="shared" si="5"/>
        <v>9428980</v>
      </c>
      <c r="S40" s="398">
        <f>Q40+'AT-4enrolment vs availed_PY'!Q40</f>
        <v>28266260</v>
      </c>
      <c r="T40" s="398">
        <v>40902</v>
      </c>
      <c r="U40" s="398">
        <f t="shared" si="6"/>
        <v>1957</v>
      </c>
      <c r="V40" s="356">
        <v>0</v>
      </c>
    </row>
    <row r="41" spans="1:22" s="356" customFormat="1">
      <c r="A41" s="355">
        <v>31</v>
      </c>
      <c r="B41" s="360" t="s">
        <v>698</v>
      </c>
      <c r="C41" s="20">
        <v>39959</v>
      </c>
      <c r="D41" s="20">
        <v>106</v>
      </c>
      <c r="E41" s="20">
        <v>0</v>
      </c>
      <c r="F41" s="29">
        <v>0</v>
      </c>
      <c r="G41" s="29">
        <f t="shared" si="0"/>
        <v>40065</v>
      </c>
      <c r="H41" s="20">
        <v>27971</v>
      </c>
      <c r="I41" s="20">
        <v>74</v>
      </c>
      <c r="J41" s="20">
        <v>0</v>
      </c>
      <c r="K41" s="20">
        <v>0</v>
      </c>
      <c r="L41" s="383">
        <f t="shared" si="1"/>
        <v>28045</v>
      </c>
      <c r="M41" s="383">
        <f t="shared" si="2"/>
        <v>6153620</v>
      </c>
      <c r="N41" s="20">
        <f t="shared" si="3"/>
        <v>16280</v>
      </c>
      <c r="O41" s="20">
        <v>0</v>
      </c>
      <c r="P41" s="383">
        <f t="shared" si="4"/>
        <v>0</v>
      </c>
      <c r="Q41" s="383">
        <f t="shared" si="5"/>
        <v>6169900</v>
      </c>
      <c r="S41" s="398">
        <f>Q41+'AT-4enrolment vs availed_PY'!Q41</f>
        <v>14086820</v>
      </c>
      <c r="T41" s="398">
        <v>26368</v>
      </c>
      <c r="U41" s="398">
        <f t="shared" si="6"/>
        <v>1677</v>
      </c>
      <c r="V41" s="356">
        <v>0</v>
      </c>
    </row>
    <row r="42" spans="1:22" s="356" customFormat="1">
      <c r="A42" s="355">
        <v>32</v>
      </c>
      <c r="B42" s="360" t="s">
        <v>699</v>
      </c>
      <c r="C42" s="20">
        <v>23210</v>
      </c>
      <c r="D42" s="20">
        <v>428</v>
      </c>
      <c r="E42" s="20">
        <v>0</v>
      </c>
      <c r="F42" s="29">
        <v>77</v>
      </c>
      <c r="G42" s="29">
        <f t="shared" si="0"/>
        <v>23715</v>
      </c>
      <c r="H42" s="20">
        <v>19961</v>
      </c>
      <c r="I42" s="20">
        <v>368</v>
      </c>
      <c r="J42" s="20">
        <v>0</v>
      </c>
      <c r="K42" s="20">
        <v>66</v>
      </c>
      <c r="L42" s="383">
        <f t="shared" si="1"/>
        <v>20395</v>
      </c>
      <c r="M42" s="383">
        <f t="shared" si="2"/>
        <v>4391420</v>
      </c>
      <c r="N42" s="20">
        <f t="shared" si="3"/>
        <v>80960</v>
      </c>
      <c r="O42" s="20">
        <v>0</v>
      </c>
      <c r="P42" s="383">
        <f t="shared" si="4"/>
        <v>14520</v>
      </c>
      <c r="Q42" s="383">
        <f t="shared" si="5"/>
        <v>4486900</v>
      </c>
      <c r="S42" s="398">
        <f>Q42+'AT-4enrolment vs availed_PY'!Q42</f>
        <v>10710040</v>
      </c>
      <c r="T42" s="398">
        <v>20395</v>
      </c>
      <c r="U42" s="398">
        <f t="shared" si="6"/>
        <v>0</v>
      </c>
      <c r="V42" s="356">
        <v>0</v>
      </c>
    </row>
    <row r="43" spans="1:22" s="356" customFormat="1">
      <c r="A43" s="355">
        <v>33</v>
      </c>
      <c r="B43" s="360" t="s">
        <v>700</v>
      </c>
      <c r="C43" s="20">
        <v>51355</v>
      </c>
      <c r="D43" s="20">
        <v>72</v>
      </c>
      <c r="E43" s="20">
        <v>0</v>
      </c>
      <c r="F43" s="29">
        <v>62</v>
      </c>
      <c r="G43" s="29">
        <f t="shared" si="0"/>
        <v>51489</v>
      </c>
      <c r="H43" s="20">
        <v>33380</v>
      </c>
      <c r="I43" s="20">
        <v>47</v>
      </c>
      <c r="J43" s="20">
        <v>0</v>
      </c>
      <c r="K43" s="20">
        <v>40</v>
      </c>
      <c r="L43" s="383">
        <f t="shared" si="1"/>
        <v>33467</v>
      </c>
      <c r="M43" s="383">
        <f t="shared" si="2"/>
        <v>7343600</v>
      </c>
      <c r="N43" s="20">
        <f t="shared" si="3"/>
        <v>10340</v>
      </c>
      <c r="O43" s="20">
        <v>0</v>
      </c>
      <c r="P43" s="383">
        <f t="shared" si="4"/>
        <v>8800</v>
      </c>
      <c r="Q43" s="383">
        <f t="shared" si="5"/>
        <v>7362740</v>
      </c>
      <c r="S43" s="398">
        <f>Q43+'AT-4enrolment vs availed_PY'!Q43</f>
        <v>19427540</v>
      </c>
      <c r="T43" s="398">
        <v>33467</v>
      </c>
      <c r="U43" s="398">
        <f t="shared" si="6"/>
        <v>0</v>
      </c>
      <c r="V43" s="356">
        <v>0</v>
      </c>
    </row>
    <row r="44" spans="1:22" s="356" customFormat="1">
      <c r="A44" s="355">
        <v>34</v>
      </c>
      <c r="B44" s="360" t="s">
        <v>701</v>
      </c>
      <c r="C44" s="20">
        <v>53454</v>
      </c>
      <c r="D44" s="20">
        <v>0</v>
      </c>
      <c r="E44" s="20">
        <v>0</v>
      </c>
      <c r="F44" s="29">
        <v>431</v>
      </c>
      <c r="G44" s="29">
        <f t="shared" si="0"/>
        <v>53885</v>
      </c>
      <c r="H44" s="383">
        <v>40090.5</v>
      </c>
      <c r="I44" s="383">
        <v>0</v>
      </c>
      <c r="J44" s="383">
        <v>0</v>
      </c>
      <c r="K44" s="383">
        <v>323.25</v>
      </c>
      <c r="L44" s="383">
        <f t="shared" si="1"/>
        <v>40413.75</v>
      </c>
      <c r="M44" s="383">
        <f t="shared" si="2"/>
        <v>8819910</v>
      </c>
      <c r="N44" s="20">
        <f t="shared" si="3"/>
        <v>0</v>
      </c>
      <c r="O44" s="20">
        <v>0</v>
      </c>
      <c r="P44" s="383">
        <f t="shared" si="4"/>
        <v>71115</v>
      </c>
      <c r="Q44" s="383">
        <f t="shared" si="5"/>
        <v>8891025</v>
      </c>
      <c r="S44" s="398">
        <f>Q44+'AT-4enrolment vs availed_PY'!Q44</f>
        <v>22961895</v>
      </c>
      <c r="T44" s="398">
        <v>40978</v>
      </c>
      <c r="U44" s="398">
        <f t="shared" si="6"/>
        <v>-564.25</v>
      </c>
      <c r="V44" s="356">
        <v>0</v>
      </c>
    </row>
    <row r="45" spans="1:22" s="356" customFormat="1">
      <c r="A45" s="355">
        <v>35</v>
      </c>
      <c r="B45" s="360" t="s">
        <v>702</v>
      </c>
      <c r="C45" s="20">
        <v>56773</v>
      </c>
      <c r="D45" s="20">
        <v>0</v>
      </c>
      <c r="E45" s="20">
        <v>680</v>
      </c>
      <c r="F45" s="29">
        <v>0</v>
      </c>
      <c r="G45" s="29">
        <f t="shared" si="0"/>
        <v>57453</v>
      </c>
      <c r="H45" s="20">
        <v>42440</v>
      </c>
      <c r="I45" s="20">
        <v>0</v>
      </c>
      <c r="J45" s="20">
        <v>673</v>
      </c>
      <c r="K45" s="20">
        <v>0</v>
      </c>
      <c r="L45" s="383">
        <f t="shared" si="1"/>
        <v>43113</v>
      </c>
      <c r="M45" s="383">
        <f t="shared" si="2"/>
        <v>9336800</v>
      </c>
      <c r="N45" s="20">
        <f t="shared" si="3"/>
        <v>0</v>
      </c>
      <c r="O45" s="20">
        <v>209976</v>
      </c>
      <c r="P45" s="383">
        <f t="shared" si="4"/>
        <v>0</v>
      </c>
      <c r="Q45" s="383">
        <f t="shared" si="5"/>
        <v>9546776</v>
      </c>
      <c r="S45" s="398">
        <f>Q45+'AT-4enrolment vs availed_PY'!Q45</f>
        <v>23877576</v>
      </c>
      <c r="T45" s="398">
        <v>43113</v>
      </c>
      <c r="U45" s="398">
        <f t="shared" si="6"/>
        <v>0</v>
      </c>
      <c r="V45" s="356">
        <v>673</v>
      </c>
    </row>
    <row r="46" spans="1:22" s="356" customFormat="1">
      <c r="A46" s="355">
        <v>36</v>
      </c>
      <c r="B46" s="360" t="s">
        <v>717</v>
      </c>
      <c r="C46" s="20">
        <v>50478</v>
      </c>
      <c r="D46" s="20">
        <v>0</v>
      </c>
      <c r="E46" s="20">
        <v>0</v>
      </c>
      <c r="F46" s="29">
        <v>0</v>
      </c>
      <c r="G46" s="29">
        <f t="shared" si="0"/>
        <v>50478</v>
      </c>
      <c r="H46" s="20">
        <v>45430</v>
      </c>
      <c r="I46" s="20">
        <v>0</v>
      </c>
      <c r="J46" s="20">
        <v>0</v>
      </c>
      <c r="K46" s="20">
        <v>0</v>
      </c>
      <c r="L46" s="383">
        <f t="shared" si="1"/>
        <v>45430</v>
      </c>
      <c r="M46" s="383">
        <f t="shared" si="2"/>
        <v>9994600</v>
      </c>
      <c r="N46" s="20">
        <f t="shared" si="3"/>
        <v>0</v>
      </c>
      <c r="O46" s="20">
        <v>0</v>
      </c>
      <c r="P46" s="383">
        <f t="shared" si="4"/>
        <v>0</v>
      </c>
      <c r="Q46" s="383">
        <f t="shared" si="5"/>
        <v>9994600</v>
      </c>
      <c r="S46" s="398">
        <f>Q46+'AT-4enrolment vs availed_PY'!Q46</f>
        <v>27027880</v>
      </c>
      <c r="T46" s="398">
        <v>45430</v>
      </c>
      <c r="U46" s="398">
        <f t="shared" si="6"/>
        <v>0</v>
      </c>
      <c r="V46" s="356">
        <v>0</v>
      </c>
    </row>
    <row r="47" spans="1:22" s="356" customFormat="1">
      <c r="A47" s="355">
        <v>37</v>
      </c>
      <c r="B47" s="360" t="s">
        <v>703</v>
      </c>
      <c r="C47" s="20">
        <v>93076</v>
      </c>
      <c r="D47" s="20">
        <v>304</v>
      </c>
      <c r="E47" s="20">
        <v>814</v>
      </c>
      <c r="F47" s="29">
        <v>3051</v>
      </c>
      <c r="G47" s="29">
        <f t="shared" si="0"/>
        <v>97245</v>
      </c>
      <c r="H47" s="20">
        <v>56803</v>
      </c>
      <c r="I47" s="20">
        <v>263</v>
      </c>
      <c r="J47" s="20">
        <v>765</v>
      </c>
      <c r="K47" s="20">
        <v>1968</v>
      </c>
      <c r="L47" s="383">
        <f t="shared" si="1"/>
        <v>59799</v>
      </c>
      <c r="M47" s="383">
        <f t="shared" si="2"/>
        <v>12496660</v>
      </c>
      <c r="N47" s="20">
        <f t="shared" si="3"/>
        <v>57860</v>
      </c>
      <c r="O47" s="20">
        <v>238680</v>
      </c>
      <c r="P47" s="383">
        <f t="shared" si="4"/>
        <v>432960</v>
      </c>
      <c r="Q47" s="383">
        <f t="shared" si="5"/>
        <v>13226160</v>
      </c>
      <c r="S47" s="398">
        <f>Q47+'AT-4enrolment vs availed_PY'!Q47</f>
        <v>31748840</v>
      </c>
      <c r="T47" s="398">
        <v>60238</v>
      </c>
      <c r="U47" s="398">
        <f t="shared" si="6"/>
        <v>-439</v>
      </c>
      <c r="V47" s="356">
        <v>1203</v>
      </c>
    </row>
    <row r="48" spans="1:22" s="356" customFormat="1">
      <c r="A48" s="355">
        <v>38</v>
      </c>
      <c r="B48" s="360" t="s">
        <v>704</v>
      </c>
      <c r="C48" s="20">
        <v>97390</v>
      </c>
      <c r="D48" s="20">
        <v>1274</v>
      </c>
      <c r="E48" s="20">
        <v>0</v>
      </c>
      <c r="F48" s="29">
        <v>150</v>
      </c>
      <c r="G48" s="29">
        <f t="shared" si="0"/>
        <v>98814</v>
      </c>
      <c r="H48" s="20">
        <v>68173</v>
      </c>
      <c r="I48" s="20">
        <v>892</v>
      </c>
      <c r="J48" s="20">
        <v>0</v>
      </c>
      <c r="K48" s="20">
        <v>105</v>
      </c>
      <c r="L48" s="383">
        <f t="shared" si="1"/>
        <v>69170</v>
      </c>
      <c r="M48" s="383">
        <f t="shared" si="2"/>
        <v>14998060</v>
      </c>
      <c r="N48" s="20">
        <f t="shared" si="3"/>
        <v>196240</v>
      </c>
      <c r="O48" s="20">
        <v>0</v>
      </c>
      <c r="P48" s="383">
        <f t="shared" si="4"/>
        <v>23100</v>
      </c>
      <c r="Q48" s="383">
        <f t="shared" si="5"/>
        <v>15217400</v>
      </c>
      <c r="S48" s="398">
        <f>Q48+'AT-4enrolment vs availed_PY'!Q48</f>
        <v>37661140</v>
      </c>
      <c r="T48" s="398">
        <v>69170</v>
      </c>
      <c r="U48" s="398">
        <f t="shared" si="6"/>
        <v>0</v>
      </c>
      <c r="V48" s="356">
        <v>0</v>
      </c>
    </row>
    <row r="49" spans="1:22" s="356" customFormat="1">
      <c r="A49" s="355">
        <v>39</v>
      </c>
      <c r="B49" s="360" t="s">
        <v>705</v>
      </c>
      <c r="C49" s="20">
        <v>88348</v>
      </c>
      <c r="D49" s="20">
        <v>461</v>
      </c>
      <c r="E49" s="20">
        <v>0</v>
      </c>
      <c r="F49" s="29">
        <v>634</v>
      </c>
      <c r="G49" s="29">
        <f t="shared" si="0"/>
        <v>89443</v>
      </c>
      <c r="H49" s="20">
        <v>57304</v>
      </c>
      <c r="I49" s="20">
        <v>299</v>
      </c>
      <c r="J49" s="20">
        <v>0</v>
      </c>
      <c r="K49" s="20">
        <v>411</v>
      </c>
      <c r="L49" s="383">
        <f t="shared" si="1"/>
        <v>58014</v>
      </c>
      <c r="M49" s="383">
        <f t="shared" si="2"/>
        <v>12606880</v>
      </c>
      <c r="N49" s="20">
        <f t="shared" si="3"/>
        <v>65780</v>
      </c>
      <c r="O49" s="20">
        <v>0</v>
      </c>
      <c r="P49" s="383">
        <f t="shared" si="4"/>
        <v>90420</v>
      </c>
      <c r="Q49" s="383">
        <f t="shared" si="5"/>
        <v>12763080</v>
      </c>
      <c r="S49" s="398">
        <f>Q49+'AT-4enrolment vs availed_PY'!Q49</f>
        <v>31060700</v>
      </c>
      <c r="T49" s="398">
        <v>59728</v>
      </c>
      <c r="U49" s="398">
        <f t="shared" si="6"/>
        <v>-1714</v>
      </c>
      <c r="V49" s="356">
        <v>0</v>
      </c>
    </row>
    <row r="50" spans="1:22" s="356" customFormat="1">
      <c r="A50" s="355">
        <v>40</v>
      </c>
      <c r="B50" s="360" t="s">
        <v>706</v>
      </c>
      <c r="C50" s="20">
        <v>43352</v>
      </c>
      <c r="D50" s="20">
        <v>42</v>
      </c>
      <c r="E50" s="20">
        <v>0</v>
      </c>
      <c r="F50" s="29">
        <v>327</v>
      </c>
      <c r="G50" s="29">
        <f t="shared" si="0"/>
        <v>43721</v>
      </c>
      <c r="H50" s="20">
        <v>31608</v>
      </c>
      <c r="I50" s="20">
        <v>31</v>
      </c>
      <c r="J50" s="20">
        <v>0</v>
      </c>
      <c r="K50" s="20">
        <v>231</v>
      </c>
      <c r="L50" s="383">
        <f t="shared" si="1"/>
        <v>31870</v>
      </c>
      <c r="M50" s="383">
        <f t="shared" si="2"/>
        <v>6953760</v>
      </c>
      <c r="N50" s="20">
        <f t="shared" si="3"/>
        <v>6820</v>
      </c>
      <c r="O50" s="20">
        <v>0</v>
      </c>
      <c r="P50" s="383">
        <f t="shared" si="4"/>
        <v>50820</v>
      </c>
      <c r="Q50" s="383">
        <f t="shared" si="5"/>
        <v>7011400</v>
      </c>
      <c r="S50" s="398">
        <f>Q50+'AT-4enrolment vs availed_PY'!Q50</f>
        <v>18696040</v>
      </c>
      <c r="T50" s="398">
        <v>31870</v>
      </c>
      <c r="U50" s="398">
        <f t="shared" si="6"/>
        <v>0</v>
      </c>
      <c r="V50" s="356">
        <v>0</v>
      </c>
    </row>
    <row r="51" spans="1:22" s="356" customFormat="1">
      <c r="A51" s="355">
        <v>41</v>
      </c>
      <c r="B51" s="360" t="s">
        <v>707</v>
      </c>
      <c r="C51" s="20">
        <v>62955</v>
      </c>
      <c r="D51" s="20">
        <v>300</v>
      </c>
      <c r="E51" s="20">
        <v>0</v>
      </c>
      <c r="F51" s="29">
        <v>963</v>
      </c>
      <c r="G51" s="29">
        <f t="shared" si="0"/>
        <v>64218</v>
      </c>
      <c r="H51" s="20">
        <v>54552</v>
      </c>
      <c r="I51" s="20">
        <v>287</v>
      </c>
      <c r="J51" s="20">
        <v>0</v>
      </c>
      <c r="K51" s="20">
        <v>866</v>
      </c>
      <c r="L51" s="383">
        <f t="shared" si="1"/>
        <v>55705</v>
      </c>
      <c r="M51" s="383">
        <f t="shared" si="2"/>
        <v>12001440</v>
      </c>
      <c r="N51" s="20">
        <f t="shared" si="3"/>
        <v>63140</v>
      </c>
      <c r="O51" s="20">
        <v>0</v>
      </c>
      <c r="P51" s="383">
        <f t="shared" si="4"/>
        <v>190520</v>
      </c>
      <c r="Q51" s="383">
        <f t="shared" si="5"/>
        <v>12255100</v>
      </c>
      <c r="S51" s="398">
        <f>Q51+'AT-4enrolment vs availed_PY'!Q51</f>
        <v>28390340</v>
      </c>
      <c r="T51" s="398">
        <v>55705</v>
      </c>
      <c r="U51" s="398">
        <f t="shared" si="6"/>
        <v>0</v>
      </c>
      <c r="V51" s="356">
        <v>0</v>
      </c>
    </row>
    <row r="52" spans="1:22" s="356" customFormat="1">
      <c r="A52" s="355">
        <v>42</v>
      </c>
      <c r="B52" s="360" t="s">
        <v>708</v>
      </c>
      <c r="C52" s="20">
        <v>52192</v>
      </c>
      <c r="D52" s="20">
        <v>0</v>
      </c>
      <c r="E52" s="20">
        <v>0</v>
      </c>
      <c r="F52" s="29">
        <v>211</v>
      </c>
      <c r="G52" s="29">
        <f t="shared" si="0"/>
        <v>52403</v>
      </c>
      <c r="H52" s="20">
        <v>37578</v>
      </c>
      <c r="I52" s="20">
        <v>0</v>
      </c>
      <c r="J52" s="20">
        <v>0</v>
      </c>
      <c r="K52" s="20">
        <v>152</v>
      </c>
      <c r="L52" s="383">
        <f t="shared" si="1"/>
        <v>37730</v>
      </c>
      <c r="M52" s="383">
        <f t="shared" si="2"/>
        <v>8267160</v>
      </c>
      <c r="N52" s="20">
        <f t="shared" si="3"/>
        <v>0</v>
      </c>
      <c r="O52" s="20">
        <v>0</v>
      </c>
      <c r="P52" s="383">
        <f t="shared" si="4"/>
        <v>33440</v>
      </c>
      <c r="Q52" s="383">
        <f t="shared" si="5"/>
        <v>8300600</v>
      </c>
      <c r="S52" s="398">
        <f>Q52+'AT-4enrolment vs availed_PY'!Q52</f>
        <v>21018580</v>
      </c>
      <c r="T52" s="398">
        <v>37683</v>
      </c>
      <c r="U52" s="398">
        <f t="shared" si="6"/>
        <v>47</v>
      </c>
      <c r="V52" s="356">
        <v>0</v>
      </c>
    </row>
    <row r="53" spans="1:22" s="356" customFormat="1">
      <c r="A53" s="355">
        <v>43</v>
      </c>
      <c r="B53" s="360" t="s">
        <v>709</v>
      </c>
      <c r="C53" s="20">
        <v>26855</v>
      </c>
      <c r="D53" s="20">
        <v>0</v>
      </c>
      <c r="E53" s="20">
        <v>0</v>
      </c>
      <c r="F53" s="29">
        <v>180</v>
      </c>
      <c r="G53" s="29">
        <f t="shared" si="0"/>
        <v>27035</v>
      </c>
      <c r="H53" s="20">
        <v>18799</v>
      </c>
      <c r="I53" s="20">
        <v>0</v>
      </c>
      <c r="J53" s="20">
        <v>0</v>
      </c>
      <c r="K53" s="20">
        <v>126</v>
      </c>
      <c r="L53" s="383">
        <f t="shared" si="1"/>
        <v>18925</v>
      </c>
      <c r="M53" s="383">
        <f t="shared" si="2"/>
        <v>4135780</v>
      </c>
      <c r="N53" s="20">
        <f t="shared" si="3"/>
        <v>0</v>
      </c>
      <c r="O53" s="20">
        <v>0</v>
      </c>
      <c r="P53" s="383">
        <f t="shared" si="4"/>
        <v>27720</v>
      </c>
      <c r="Q53" s="383">
        <f t="shared" si="5"/>
        <v>4163500</v>
      </c>
      <c r="S53" s="398">
        <f>Q53+'AT-4enrolment vs availed_PY'!Q53</f>
        <v>10089420</v>
      </c>
      <c r="T53" s="398">
        <v>18925</v>
      </c>
      <c r="U53" s="398">
        <f t="shared" si="6"/>
        <v>0</v>
      </c>
      <c r="V53" s="356">
        <v>0</v>
      </c>
    </row>
    <row r="54" spans="1:22" s="356" customFormat="1">
      <c r="A54" s="355">
        <v>44</v>
      </c>
      <c r="B54" s="360" t="s">
        <v>710</v>
      </c>
      <c r="C54" s="20">
        <v>31385</v>
      </c>
      <c r="D54" s="20">
        <v>0</v>
      </c>
      <c r="E54" s="20">
        <v>0</v>
      </c>
      <c r="F54" s="29">
        <v>2059</v>
      </c>
      <c r="G54" s="29">
        <f t="shared" si="0"/>
        <v>33444</v>
      </c>
      <c r="H54" s="20">
        <v>20400</v>
      </c>
      <c r="I54" s="20">
        <v>0</v>
      </c>
      <c r="J54" s="20">
        <v>0</v>
      </c>
      <c r="K54" s="20">
        <v>1338</v>
      </c>
      <c r="L54" s="383">
        <f t="shared" si="1"/>
        <v>21738</v>
      </c>
      <c r="M54" s="383">
        <f t="shared" si="2"/>
        <v>4488000</v>
      </c>
      <c r="N54" s="20">
        <f t="shared" si="3"/>
        <v>0</v>
      </c>
      <c r="O54" s="20">
        <v>0</v>
      </c>
      <c r="P54" s="383">
        <f t="shared" si="4"/>
        <v>294360</v>
      </c>
      <c r="Q54" s="383">
        <f t="shared" si="5"/>
        <v>4782360</v>
      </c>
      <c r="S54" s="398">
        <f>Q54+'AT-4enrolment vs availed_PY'!Q54</f>
        <v>14297360</v>
      </c>
      <c r="T54" s="398">
        <v>21738</v>
      </c>
      <c r="U54" s="398">
        <f t="shared" si="6"/>
        <v>0</v>
      </c>
      <c r="V54" s="356">
        <v>0</v>
      </c>
    </row>
    <row r="55" spans="1:22" s="356" customFormat="1">
      <c r="A55" s="355">
        <v>45</v>
      </c>
      <c r="B55" s="360" t="s">
        <v>711</v>
      </c>
      <c r="C55" s="20">
        <v>94451</v>
      </c>
      <c r="D55" s="20">
        <v>0</v>
      </c>
      <c r="E55" s="20">
        <v>0</v>
      </c>
      <c r="F55" s="29">
        <v>0</v>
      </c>
      <c r="G55" s="29">
        <f t="shared" si="0"/>
        <v>94451</v>
      </c>
      <c r="H55" s="20">
        <v>61393</v>
      </c>
      <c r="I55" s="20">
        <v>0</v>
      </c>
      <c r="J55" s="20">
        <v>0</v>
      </c>
      <c r="K55" s="20">
        <v>0</v>
      </c>
      <c r="L55" s="383">
        <f t="shared" si="1"/>
        <v>61393</v>
      </c>
      <c r="M55" s="383">
        <f t="shared" si="2"/>
        <v>13506460</v>
      </c>
      <c r="N55" s="20">
        <f t="shared" si="3"/>
        <v>0</v>
      </c>
      <c r="O55" s="20">
        <v>0</v>
      </c>
      <c r="P55" s="383">
        <f t="shared" si="4"/>
        <v>0</v>
      </c>
      <c r="Q55" s="383">
        <f t="shared" si="5"/>
        <v>13506460</v>
      </c>
      <c r="S55" s="398">
        <f>Q55+'AT-4enrolment vs availed_PY'!Q55</f>
        <v>34360367.799999997</v>
      </c>
      <c r="T55" s="398">
        <v>61393</v>
      </c>
      <c r="U55" s="398">
        <f t="shared" si="6"/>
        <v>0</v>
      </c>
      <c r="V55" s="356">
        <v>0</v>
      </c>
    </row>
    <row r="56" spans="1:22" s="356" customFormat="1">
      <c r="A56" s="355">
        <v>46</v>
      </c>
      <c r="B56" s="360" t="s">
        <v>712</v>
      </c>
      <c r="C56" s="20">
        <v>47546</v>
      </c>
      <c r="D56" s="20">
        <v>29</v>
      </c>
      <c r="E56" s="20">
        <v>0</v>
      </c>
      <c r="F56" s="29">
        <v>62</v>
      </c>
      <c r="G56" s="29">
        <f t="shared" si="0"/>
        <v>47637</v>
      </c>
      <c r="H56" s="383">
        <v>44861</v>
      </c>
      <c r="I56" s="383">
        <v>27</v>
      </c>
      <c r="J56" s="383">
        <v>0</v>
      </c>
      <c r="K56" s="383">
        <v>58</v>
      </c>
      <c r="L56" s="383">
        <f t="shared" si="1"/>
        <v>44946</v>
      </c>
      <c r="M56" s="383">
        <f t="shared" si="2"/>
        <v>9869420</v>
      </c>
      <c r="N56" s="20">
        <f t="shared" si="3"/>
        <v>5940</v>
      </c>
      <c r="O56" s="20">
        <v>0</v>
      </c>
      <c r="P56" s="383">
        <f t="shared" si="4"/>
        <v>12760</v>
      </c>
      <c r="Q56" s="383">
        <f t="shared" si="5"/>
        <v>9888120</v>
      </c>
      <c r="S56" s="398">
        <f>Q56+'AT-4enrolment vs availed_PY'!Q56</f>
        <v>25184332.799999997</v>
      </c>
      <c r="T56" s="398">
        <v>44946.227272727272</v>
      </c>
      <c r="U56" s="398">
        <f t="shared" si="6"/>
        <v>-0.22727272727206582</v>
      </c>
      <c r="V56" s="356">
        <v>0</v>
      </c>
    </row>
    <row r="57" spans="1:22" s="356" customFormat="1">
      <c r="A57" s="355">
        <v>47</v>
      </c>
      <c r="B57" s="360" t="s">
        <v>713</v>
      </c>
      <c r="C57" s="20">
        <v>62873</v>
      </c>
      <c r="D57" s="20">
        <v>34</v>
      </c>
      <c r="E57" s="20">
        <v>0</v>
      </c>
      <c r="F57" s="29">
        <v>506</v>
      </c>
      <c r="G57" s="29">
        <f t="shared" si="0"/>
        <v>63413</v>
      </c>
      <c r="H57" s="20">
        <v>44011</v>
      </c>
      <c r="I57" s="20">
        <v>24</v>
      </c>
      <c r="J57" s="20">
        <v>0</v>
      </c>
      <c r="K57" s="20">
        <v>354</v>
      </c>
      <c r="L57" s="383">
        <f t="shared" si="1"/>
        <v>44389</v>
      </c>
      <c r="M57" s="383">
        <f t="shared" si="2"/>
        <v>9682420</v>
      </c>
      <c r="N57" s="20">
        <f t="shared" si="3"/>
        <v>5280</v>
      </c>
      <c r="O57" s="20">
        <v>0</v>
      </c>
      <c r="P57" s="383">
        <f t="shared" si="4"/>
        <v>77880</v>
      </c>
      <c r="Q57" s="383">
        <f t="shared" si="5"/>
        <v>9765580</v>
      </c>
      <c r="S57" s="398">
        <f>Q57+'AT-4enrolment vs availed_PY'!Q57</f>
        <v>25793020</v>
      </c>
      <c r="T57" s="398">
        <v>44389</v>
      </c>
      <c r="U57" s="398">
        <f t="shared" si="6"/>
        <v>0</v>
      </c>
      <c r="V57" s="356">
        <v>0</v>
      </c>
    </row>
    <row r="58" spans="1:22" s="356" customFormat="1">
      <c r="A58" s="355">
        <v>48</v>
      </c>
      <c r="B58" s="360" t="s">
        <v>718</v>
      </c>
      <c r="C58" s="20">
        <v>83912</v>
      </c>
      <c r="D58" s="20">
        <v>478</v>
      </c>
      <c r="E58" s="20">
        <v>0</v>
      </c>
      <c r="F58" s="29">
        <v>190</v>
      </c>
      <c r="G58" s="29">
        <f t="shared" si="0"/>
        <v>84580</v>
      </c>
      <c r="H58" s="20">
        <v>54540</v>
      </c>
      <c r="I58" s="20">
        <v>310</v>
      </c>
      <c r="J58" s="20">
        <v>0</v>
      </c>
      <c r="K58" s="20">
        <v>123</v>
      </c>
      <c r="L58" s="383">
        <f t="shared" si="1"/>
        <v>54973</v>
      </c>
      <c r="M58" s="383">
        <f t="shared" si="2"/>
        <v>11998800</v>
      </c>
      <c r="N58" s="20">
        <f t="shared" si="3"/>
        <v>68200</v>
      </c>
      <c r="O58" s="20">
        <v>0</v>
      </c>
      <c r="P58" s="383">
        <f t="shared" si="4"/>
        <v>27060</v>
      </c>
      <c r="Q58" s="383">
        <f t="shared" si="5"/>
        <v>12094060</v>
      </c>
      <c r="S58" s="398">
        <f>Q58+'AT-4enrolment vs availed_PY'!Q58</f>
        <v>30786360</v>
      </c>
      <c r="T58" s="398">
        <v>54973</v>
      </c>
      <c r="U58" s="398">
        <f t="shared" si="6"/>
        <v>0</v>
      </c>
      <c r="V58" s="356">
        <v>0</v>
      </c>
    </row>
    <row r="59" spans="1:22" s="356" customFormat="1">
      <c r="A59" s="355">
        <v>49</v>
      </c>
      <c r="B59" s="360" t="s">
        <v>719</v>
      </c>
      <c r="C59" s="20">
        <v>48622</v>
      </c>
      <c r="D59" s="20">
        <v>422</v>
      </c>
      <c r="E59" s="20">
        <v>0</v>
      </c>
      <c r="F59" s="29">
        <v>264</v>
      </c>
      <c r="G59" s="29">
        <f t="shared" si="0"/>
        <v>49308</v>
      </c>
      <c r="H59" s="20">
        <v>36468</v>
      </c>
      <c r="I59" s="20">
        <v>317</v>
      </c>
      <c r="J59" s="20">
        <v>0</v>
      </c>
      <c r="K59" s="20">
        <v>199</v>
      </c>
      <c r="L59" s="383">
        <f t="shared" si="1"/>
        <v>36984</v>
      </c>
      <c r="M59" s="383">
        <f t="shared" si="2"/>
        <v>8022960</v>
      </c>
      <c r="N59" s="20">
        <f t="shared" si="3"/>
        <v>69740</v>
      </c>
      <c r="O59" s="20">
        <v>0</v>
      </c>
      <c r="P59" s="383">
        <f t="shared" si="4"/>
        <v>43780</v>
      </c>
      <c r="Q59" s="383">
        <f t="shared" si="5"/>
        <v>8136480</v>
      </c>
      <c r="S59" s="398">
        <f>Q59+'AT-4enrolment vs availed_PY'!Q59</f>
        <v>19834320</v>
      </c>
      <c r="T59" s="398">
        <v>36984</v>
      </c>
      <c r="U59" s="398">
        <f t="shared" si="6"/>
        <v>0</v>
      </c>
      <c r="V59" s="356">
        <v>0</v>
      </c>
    </row>
    <row r="60" spans="1:22" s="356" customFormat="1">
      <c r="A60" s="355">
        <v>50</v>
      </c>
      <c r="B60" s="360" t="s">
        <v>714</v>
      </c>
      <c r="C60" s="20">
        <v>36613</v>
      </c>
      <c r="D60" s="20">
        <v>0</v>
      </c>
      <c r="E60" s="20">
        <v>0</v>
      </c>
      <c r="F60" s="29">
        <v>0</v>
      </c>
      <c r="G60" s="29">
        <f t="shared" si="0"/>
        <v>36613</v>
      </c>
      <c r="H60" s="20">
        <v>25629</v>
      </c>
      <c r="I60" s="20">
        <v>0</v>
      </c>
      <c r="J60" s="20">
        <v>0</v>
      </c>
      <c r="K60" s="20">
        <v>0</v>
      </c>
      <c r="L60" s="383">
        <f t="shared" si="1"/>
        <v>25629</v>
      </c>
      <c r="M60" s="383">
        <f t="shared" si="2"/>
        <v>5638380</v>
      </c>
      <c r="N60" s="20">
        <f t="shared" si="3"/>
        <v>0</v>
      </c>
      <c r="O60" s="20">
        <v>0</v>
      </c>
      <c r="P60" s="383">
        <f t="shared" si="4"/>
        <v>0</v>
      </c>
      <c r="Q60" s="383">
        <f t="shared" si="5"/>
        <v>5638380</v>
      </c>
      <c r="S60" s="398">
        <f>Q60+'AT-4enrolment vs availed_PY'!Q60</f>
        <v>13317040</v>
      </c>
      <c r="T60" s="398">
        <v>25629</v>
      </c>
      <c r="U60" s="398">
        <f t="shared" si="6"/>
        <v>0</v>
      </c>
      <c r="V60" s="356">
        <v>0</v>
      </c>
    </row>
    <row r="61" spans="1:22" s="356" customFormat="1">
      <c r="A61" s="355">
        <v>51</v>
      </c>
      <c r="B61" s="360" t="s">
        <v>720</v>
      </c>
      <c r="C61" s="20">
        <v>64334</v>
      </c>
      <c r="D61" s="20">
        <v>285</v>
      </c>
      <c r="E61" s="20">
        <v>0</v>
      </c>
      <c r="F61" s="29">
        <v>1461</v>
      </c>
      <c r="G61" s="29">
        <f t="shared" si="0"/>
        <v>66080</v>
      </c>
      <c r="H61" s="20">
        <v>46730</v>
      </c>
      <c r="I61" s="20">
        <v>208</v>
      </c>
      <c r="J61" s="20">
        <v>0</v>
      </c>
      <c r="K61" s="20">
        <v>884</v>
      </c>
      <c r="L61" s="383">
        <f t="shared" si="1"/>
        <v>47822</v>
      </c>
      <c r="M61" s="383">
        <f t="shared" si="2"/>
        <v>10280600</v>
      </c>
      <c r="N61" s="20">
        <f t="shared" si="3"/>
        <v>45760</v>
      </c>
      <c r="O61" s="20">
        <v>0</v>
      </c>
      <c r="P61" s="383">
        <f t="shared" si="4"/>
        <v>194480</v>
      </c>
      <c r="Q61" s="383">
        <f t="shared" si="5"/>
        <v>10520840</v>
      </c>
      <c r="S61" s="398">
        <f>Q61+'AT-4enrolment vs availed_PY'!Q61</f>
        <v>26237420</v>
      </c>
      <c r="T61" s="398">
        <v>47822</v>
      </c>
      <c r="U61" s="398">
        <f t="shared" si="6"/>
        <v>0</v>
      </c>
      <c r="V61" s="356">
        <v>0</v>
      </c>
    </row>
    <row r="62" spans="1:22" s="356" customFormat="1">
      <c r="A62" s="1157" t="s">
        <v>19</v>
      </c>
      <c r="B62" s="1164"/>
      <c r="C62" s="31">
        <f>SUM(C11:C61)</f>
        <v>2769872</v>
      </c>
      <c r="D62" s="31">
        <f t="shared" ref="D62:L62" si="7">SUM(D11:D61)</f>
        <v>28608</v>
      </c>
      <c r="E62" s="31">
        <f t="shared" si="7"/>
        <v>7266</v>
      </c>
      <c r="F62" s="31">
        <f t="shared" si="7"/>
        <v>36982</v>
      </c>
      <c r="G62" s="31">
        <f t="shared" si="7"/>
        <v>2842728</v>
      </c>
      <c r="H62" s="397">
        <f t="shared" si="7"/>
        <v>1993000.85</v>
      </c>
      <c r="I62" s="397">
        <f t="shared" si="7"/>
        <v>20957.939999999999</v>
      </c>
      <c r="J62" s="31">
        <f t="shared" si="7"/>
        <v>6583</v>
      </c>
      <c r="K62" s="397">
        <f t="shared" si="7"/>
        <v>26285.47</v>
      </c>
      <c r="L62" s="397">
        <f t="shared" si="7"/>
        <v>2046827.2599999998</v>
      </c>
      <c r="M62" s="397">
        <f>H62*220</f>
        <v>438460187</v>
      </c>
      <c r="N62" s="31">
        <f>I62*220</f>
        <v>4610746.8</v>
      </c>
      <c r="O62" s="31">
        <f>SUM(O11:O61)</f>
        <v>2053896</v>
      </c>
      <c r="P62" s="397">
        <f>K62*220</f>
        <v>5782803.4000000004</v>
      </c>
      <c r="Q62" s="397">
        <f t="shared" si="5"/>
        <v>450907633.19999999</v>
      </c>
      <c r="T62" s="400">
        <v>2025071.7798078398</v>
      </c>
      <c r="U62" s="398">
        <f t="shared" si="6"/>
        <v>21755.480192160001</v>
      </c>
      <c r="V62" s="356">
        <v>7044</v>
      </c>
    </row>
    <row r="63" spans="1:22">
      <c r="A63" s="74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1:22">
      <c r="A64" s="11" t="s">
        <v>8</v>
      </c>
      <c r="B64"/>
      <c r="C64"/>
      <c r="D64"/>
      <c r="L64" s="398"/>
    </row>
    <row r="65" spans="1:19">
      <c r="A65" t="s">
        <v>9</v>
      </c>
      <c r="B65"/>
      <c r="C65"/>
      <c r="D65"/>
    </row>
    <row r="66" spans="1:19">
      <c r="A66" t="s">
        <v>10</v>
      </c>
      <c r="B66"/>
      <c r="C66"/>
      <c r="D66"/>
      <c r="I66" s="12"/>
      <c r="J66" s="12"/>
      <c r="K66" s="12"/>
      <c r="L66" s="12"/>
    </row>
    <row r="67" spans="1:19" customFormat="1">
      <c r="A67" s="16" t="s">
        <v>419</v>
      </c>
      <c r="J67" s="12"/>
      <c r="K67" s="12"/>
      <c r="L67" s="12"/>
    </row>
    <row r="68" spans="1:19" customFormat="1">
      <c r="C68" s="16" t="s">
        <v>421</v>
      </c>
      <c r="E68" s="13"/>
      <c r="F68" s="13"/>
      <c r="G68" s="13"/>
      <c r="H68" s="13"/>
      <c r="I68" s="13"/>
      <c r="J68" s="13"/>
      <c r="K68" s="13"/>
      <c r="L68" s="13"/>
      <c r="M68" s="13"/>
    </row>
    <row r="70" spans="1:19">
      <c r="A70" s="15" t="s">
        <v>12</v>
      </c>
      <c r="B70" s="15"/>
      <c r="C70" s="15"/>
      <c r="D70" s="15"/>
      <c r="E70" s="15"/>
      <c r="F70" s="15"/>
      <c r="G70" s="15"/>
      <c r="I70" s="15"/>
      <c r="O70" s="1039" t="s">
        <v>13</v>
      </c>
      <c r="P70" s="1039"/>
      <c r="Q70" s="1137"/>
    </row>
    <row r="71" spans="1:19" ht="12.75" customHeight="1">
      <c r="A71" s="1039" t="s">
        <v>14</v>
      </c>
      <c r="B71" s="1039"/>
      <c r="C71" s="1039"/>
      <c r="D71" s="1039"/>
      <c r="E71" s="1039"/>
      <c r="F71" s="1039"/>
      <c r="G71" s="1039"/>
      <c r="H71" s="1039"/>
      <c r="I71" s="1039"/>
      <c r="J71" s="1039"/>
      <c r="K71" s="1039"/>
      <c r="L71" s="1039"/>
      <c r="M71" s="1039"/>
      <c r="N71" s="1039"/>
      <c r="O71" s="1039"/>
      <c r="P71" s="1039"/>
      <c r="Q71" s="1039"/>
    </row>
    <row r="72" spans="1:19">
      <c r="A72" s="1038" t="s">
        <v>82</v>
      </c>
      <c r="B72" s="1038"/>
      <c r="C72" s="1038"/>
      <c r="D72" s="1038"/>
      <c r="E72" s="1038"/>
      <c r="F72" s="1038"/>
      <c r="G72" s="1038"/>
      <c r="H72" s="1038"/>
      <c r="I72" s="1038"/>
      <c r="J72" s="1038"/>
      <c r="K72" s="1038"/>
      <c r="L72" s="1038"/>
      <c r="M72" s="1038"/>
      <c r="N72" s="1038"/>
      <c r="O72" s="1038"/>
      <c r="P72" s="1038"/>
      <c r="Q72" s="1038"/>
      <c r="R72" s="1038"/>
      <c r="S72" s="1038"/>
    </row>
    <row r="73" spans="1:19">
      <c r="A73" s="15"/>
      <c r="B73" s="15"/>
      <c r="C73" s="15"/>
      <c r="D73" s="15"/>
      <c r="E73" s="15"/>
      <c r="F73" s="15"/>
      <c r="N73" s="1037" t="s">
        <v>76</v>
      </c>
      <c r="O73" s="1037"/>
      <c r="P73" s="1037"/>
      <c r="Q73" s="1037"/>
    </row>
    <row r="74" spans="1:19">
      <c r="A74" s="1160"/>
      <c r="B74" s="1160"/>
      <c r="C74" s="1160"/>
      <c r="D74" s="1160"/>
      <c r="E74" s="1160"/>
      <c r="F74" s="1160"/>
      <c r="G74" s="1160"/>
      <c r="H74" s="1160"/>
      <c r="I74" s="1160"/>
      <c r="J74" s="1160"/>
      <c r="K74" s="1160"/>
      <c r="L74" s="1160"/>
    </row>
  </sheetData>
  <mergeCells count="16">
    <mergeCell ref="O70:Q70"/>
    <mergeCell ref="A72:S72"/>
    <mergeCell ref="A62:B62"/>
    <mergeCell ref="A74:L74"/>
    <mergeCell ref="A71:Q71"/>
    <mergeCell ref="N73:Q73"/>
    <mergeCell ref="O1:Q1"/>
    <mergeCell ref="A2:L2"/>
    <mergeCell ref="A3:L3"/>
    <mergeCell ref="A5:L5"/>
    <mergeCell ref="M8:Q8"/>
    <mergeCell ref="A8:A9"/>
    <mergeCell ref="B8:B9"/>
    <mergeCell ref="N7:R7"/>
    <mergeCell ref="C8:G8"/>
    <mergeCell ref="H8:L8"/>
  </mergeCells>
  <phoneticPr fontId="0" type="noConversion"/>
  <printOptions horizontalCentered="1"/>
  <pageMargins left="0.41" right="0.42" top="0.44" bottom="0" header="0.42" footer="0.31496062992126"/>
  <pageSetup paperSize="9" scale="80" orientation="landscape" r:id="rId1"/>
  <rowBreaks count="1" manualBreakCount="1">
    <brk id="36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view="pageBreakPreview" topLeftCell="A28" zoomScaleSheetLayoutView="100" workbookViewId="0">
      <selection activeCell="F60" sqref="F60"/>
    </sheetView>
  </sheetViews>
  <sheetFormatPr defaultRowHeight="12.75"/>
  <cols>
    <col min="1" max="1" width="6" customWidth="1"/>
    <col min="2" max="2" width="15.5703125" customWidth="1"/>
    <col min="3" max="3" width="17.28515625" customWidth="1"/>
    <col min="4" max="4" width="19" customWidth="1"/>
    <col min="5" max="5" width="19.7109375" customWidth="1"/>
    <col min="6" max="6" width="18.85546875" customWidth="1"/>
    <col min="7" max="7" width="15.28515625" customWidth="1"/>
  </cols>
  <sheetData>
    <row r="1" spans="1:7" ht="18">
      <c r="A1" s="1141" t="s">
        <v>0</v>
      </c>
      <c r="B1" s="1141"/>
      <c r="C1" s="1141"/>
      <c r="D1" s="1141"/>
      <c r="E1" s="1141"/>
      <c r="G1" s="226" t="s">
        <v>602</v>
      </c>
    </row>
    <row r="2" spans="1:7" ht="21">
      <c r="A2" s="1142" t="s">
        <v>546</v>
      </c>
      <c r="B2" s="1142"/>
      <c r="C2" s="1142"/>
      <c r="D2" s="1142"/>
      <c r="E2" s="1142"/>
      <c r="F2" s="1142"/>
    </row>
    <row r="3" spans="1:7" ht="15">
      <c r="A3" s="228"/>
      <c r="B3" s="228"/>
    </row>
    <row r="4" spans="1:7" ht="18" customHeight="1">
      <c r="A4" s="1143" t="s">
        <v>603</v>
      </c>
      <c r="B4" s="1143"/>
      <c r="C4" s="1143"/>
      <c r="D4" s="1143"/>
      <c r="E4" s="1143"/>
      <c r="F4" s="1143"/>
    </row>
    <row r="5" spans="1:7" ht="15">
      <c r="A5" s="229" t="s">
        <v>745</v>
      </c>
      <c r="B5" s="229"/>
    </row>
    <row r="6" spans="1:7" ht="15">
      <c r="A6" s="229"/>
      <c r="B6" s="229"/>
      <c r="F6" s="108" t="s">
        <v>746</v>
      </c>
      <c r="G6" s="121"/>
    </row>
    <row r="7" spans="1:7" ht="42" customHeight="1">
      <c r="A7" s="230" t="s">
        <v>2</v>
      </c>
      <c r="B7" s="230" t="s">
        <v>3</v>
      </c>
      <c r="C7" s="334" t="s">
        <v>604</v>
      </c>
      <c r="D7" s="334" t="s">
        <v>605</v>
      </c>
      <c r="E7" s="334" t="s">
        <v>606</v>
      </c>
      <c r="F7" s="334" t="s">
        <v>607</v>
      </c>
      <c r="G7" s="314" t="s">
        <v>608</v>
      </c>
    </row>
    <row r="8" spans="1:7" s="226" customFormat="1" ht="15">
      <c r="A8" s="232" t="s">
        <v>253</v>
      </c>
      <c r="B8" s="232" t="s">
        <v>254</v>
      </c>
      <c r="C8" s="232" t="s">
        <v>255</v>
      </c>
      <c r="D8" s="232" t="s">
        <v>256</v>
      </c>
      <c r="E8" s="232" t="s">
        <v>257</v>
      </c>
      <c r="F8" s="232" t="s">
        <v>258</v>
      </c>
      <c r="G8" s="232" t="s">
        <v>259</v>
      </c>
    </row>
    <row r="9" spans="1:7">
      <c r="A9" s="8">
        <v>1</v>
      </c>
      <c r="B9" s="360" t="s">
        <v>670</v>
      </c>
      <c r="C9" s="233">
        <v>48482</v>
      </c>
      <c r="D9" s="233">
        <v>46327</v>
      </c>
      <c r="E9" s="385">
        <v>1939.5</v>
      </c>
      <c r="F9" s="385">
        <v>215.5</v>
      </c>
      <c r="G9" s="9">
        <v>0</v>
      </c>
    </row>
    <row r="10" spans="1:7">
      <c r="A10" s="8">
        <v>2</v>
      </c>
      <c r="B10" s="360" t="s">
        <v>671</v>
      </c>
      <c r="C10" s="233">
        <v>119089</v>
      </c>
      <c r="D10" s="233">
        <v>119089</v>
      </c>
      <c r="E10" s="385">
        <v>0</v>
      </c>
      <c r="F10" s="385">
        <v>0</v>
      </c>
      <c r="G10" s="9">
        <v>0</v>
      </c>
    </row>
    <row r="11" spans="1:7">
      <c r="A11" s="8">
        <v>3</v>
      </c>
      <c r="B11" s="360" t="s">
        <v>672</v>
      </c>
      <c r="C11" s="233">
        <v>81278</v>
      </c>
      <c r="D11" s="233">
        <v>74143</v>
      </c>
      <c r="E11" s="385">
        <v>6421.5</v>
      </c>
      <c r="F11" s="385">
        <v>713.5</v>
      </c>
      <c r="G11" s="9">
        <v>0</v>
      </c>
    </row>
    <row r="12" spans="1:7">
      <c r="A12" s="8">
        <v>4</v>
      </c>
      <c r="B12" s="360" t="s">
        <v>673</v>
      </c>
      <c r="C12" s="233">
        <v>105220</v>
      </c>
      <c r="D12" s="233">
        <v>87333</v>
      </c>
      <c r="E12" s="385">
        <v>16098.3</v>
      </c>
      <c r="F12" s="385">
        <v>1788.7</v>
      </c>
      <c r="G12" s="9">
        <v>0</v>
      </c>
    </row>
    <row r="13" spans="1:7">
      <c r="A13" s="8">
        <v>5</v>
      </c>
      <c r="B13" s="360" t="s">
        <v>674</v>
      </c>
      <c r="C13" s="233">
        <v>162533</v>
      </c>
      <c r="D13" s="233">
        <v>158188</v>
      </c>
      <c r="E13" s="385">
        <v>3910.5</v>
      </c>
      <c r="F13" s="385">
        <v>434.5</v>
      </c>
      <c r="G13" s="9">
        <v>0</v>
      </c>
    </row>
    <row r="14" spans="1:7">
      <c r="A14" s="8">
        <v>6</v>
      </c>
      <c r="B14" s="360" t="s">
        <v>675</v>
      </c>
      <c r="C14" s="233">
        <v>164691</v>
      </c>
      <c r="D14" s="233">
        <v>161432</v>
      </c>
      <c r="E14" s="385">
        <v>2933.1</v>
      </c>
      <c r="F14" s="385">
        <v>325.90000000000003</v>
      </c>
      <c r="G14" s="9">
        <v>0</v>
      </c>
    </row>
    <row r="15" spans="1:7">
      <c r="A15" s="8">
        <v>7</v>
      </c>
      <c r="B15" s="360" t="s">
        <v>676</v>
      </c>
      <c r="C15" s="233">
        <v>173916</v>
      </c>
      <c r="D15" s="233">
        <v>173170</v>
      </c>
      <c r="E15" s="385">
        <v>671.4</v>
      </c>
      <c r="F15" s="385">
        <v>74.600000000000009</v>
      </c>
      <c r="G15" s="9">
        <v>0</v>
      </c>
    </row>
    <row r="16" spans="1:7">
      <c r="A16" s="8">
        <v>8</v>
      </c>
      <c r="B16" s="360" t="s">
        <v>677</v>
      </c>
      <c r="C16" s="233">
        <v>136006</v>
      </c>
      <c r="D16" s="233">
        <v>132006</v>
      </c>
      <c r="E16" s="385">
        <v>3600</v>
      </c>
      <c r="F16" s="385">
        <v>400</v>
      </c>
      <c r="G16" s="9">
        <v>0</v>
      </c>
    </row>
    <row r="17" spans="1:7">
      <c r="A17" s="8">
        <v>9</v>
      </c>
      <c r="B17" s="360" t="s">
        <v>678</v>
      </c>
      <c r="C17" s="306">
        <v>145439</v>
      </c>
      <c r="D17" s="306">
        <v>39972</v>
      </c>
      <c r="E17" s="366">
        <v>94920.3</v>
      </c>
      <c r="F17" s="385">
        <v>10546.7</v>
      </c>
      <c r="G17" s="9">
        <v>0</v>
      </c>
    </row>
    <row r="18" spans="1:7">
      <c r="A18" s="8">
        <v>10</v>
      </c>
      <c r="B18" s="360" t="s">
        <v>679</v>
      </c>
      <c r="C18" s="233">
        <v>81854</v>
      </c>
      <c r="D18" s="233">
        <v>75523</v>
      </c>
      <c r="E18" s="385">
        <v>5697.9</v>
      </c>
      <c r="F18" s="385">
        <v>633.1</v>
      </c>
      <c r="G18" s="9">
        <v>0</v>
      </c>
    </row>
    <row r="19" spans="1:7">
      <c r="A19" s="8">
        <v>11</v>
      </c>
      <c r="B19" s="360" t="s">
        <v>680</v>
      </c>
      <c r="C19" s="233">
        <v>241367</v>
      </c>
      <c r="D19" s="233">
        <v>200203</v>
      </c>
      <c r="E19" s="385">
        <v>37047.599999999999</v>
      </c>
      <c r="F19" s="385">
        <v>4116.4000000000005</v>
      </c>
      <c r="G19" s="9">
        <v>0</v>
      </c>
    </row>
    <row r="20" spans="1:7">
      <c r="A20" s="8">
        <v>12</v>
      </c>
      <c r="B20" s="360" t="s">
        <v>681</v>
      </c>
      <c r="C20" s="233">
        <v>200360</v>
      </c>
      <c r="D20" s="233">
        <v>196443</v>
      </c>
      <c r="E20" s="385">
        <v>3525.3</v>
      </c>
      <c r="F20" s="385">
        <v>391.70000000000005</v>
      </c>
      <c r="G20" s="9">
        <v>0</v>
      </c>
    </row>
    <row r="21" spans="1:7">
      <c r="A21" s="8">
        <v>13</v>
      </c>
      <c r="B21" s="360" t="s">
        <v>682</v>
      </c>
      <c r="C21" s="233">
        <v>153969</v>
      </c>
      <c r="D21" s="233">
        <v>145164</v>
      </c>
      <c r="E21" s="385">
        <v>7924.5</v>
      </c>
      <c r="F21" s="385">
        <v>880.5</v>
      </c>
      <c r="G21" s="9">
        <v>0</v>
      </c>
    </row>
    <row r="22" spans="1:7">
      <c r="A22" s="8">
        <v>14</v>
      </c>
      <c r="B22" s="360" t="s">
        <v>683</v>
      </c>
      <c r="C22" s="233">
        <v>80487</v>
      </c>
      <c r="D22" s="233">
        <v>62064</v>
      </c>
      <c r="E22" s="385">
        <v>16580.7</v>
      </c>
      <c r="F22" s="385">
        <v>1842.3000000000002</v>
      </c>
      <c r="G22" s="9">
        <v>0</v>
      </c>
    </row>
    <row r="23" spans="1:7">
      <c r="A23" s="8">
        <v>15</v>
      </c>
      <c r="B23" s="360" t="s">
        <v>684</v>
      </c>
      <c r="C23" s="233">
        <v>125122</v>
      </c>
      <c r="D23" s="233">
        <v>113429</v>
      </c>
      <c r="E23" s="385">
        <v>10523.7</v>
      </c>
      <c r="F23" s="385">
        <v>1169.3</v>
      </c>
      <c r="G23" s="9">
        <v>0</v>
      </c>
    </row>
    <row r="24" spans="1:7">
      <c r="A24" s="8">
        <v>16</v>
      </c>
      <c r="B24" s="360" t="s">
        <v>685</v>
      </c>
      <c r="C24" s="233">
        <v>229858</v>
      </c>
      <c r="D24" s="233">
        <v>212786</v>
      </c>
      <c r="E24" s="385">
        <v>15364.8</v>
      </c>
      <c r="F24" s="385">
        <v>1707.2</v>
      </c>
      <c r="G24" s="9">
        <v>0</v>
      </c>
    </row>
    <row r="25" spans="1:7">
      <c r="A25" s="8">
        <v>17</v>
      </c>
      <c r="B25" s="360" t="s">
        <v>686</v>
      </c>
      <c r="C25" s="233">
        <v>107015</v>
      </c>
      <c r="D25" s="233">
        <v>106716</v>
      </c>
      <c r="E25" s="385">
        <v>269.10000000000002</v>
      </c>
      <c r="F25" s="385">
        <v>29.900000000000002</v>
      </c>
      <c r="G25" s="9">
        <v>0</v>
      </c>
    </row>
    <row r="26" spans="1:7">
      <c r="A26" s="8">
        <v>18</v>
      </c>
      <c r="B26" s="360" t="s">
        <v>687</v>
      </c>
      <c r="C26" s="233">
        <v>156073</v>
      </c>
      <c r="D26" s="233">
        <v>130644</v>
      </c>
      <c r="E26" s="385">
        <v>22886.1</v>
      </c>
      <c r="F26" s="385">
        <v>2542.9</v>
      </c>
      <c r="G26" s="9">
        <v>0</v>
      </c>
    </row>
    <row r="27" spans="1:7">
      <c r="A27" s="8">
        <v>19</v>
      </c>
      <c r="B27" s="360" t="s">
        <v>688</v>
      </c>
      <c r="C27" s="233">
        <v>120423</v>
      </c>
      <c r="D27" s="385">
        <v>118014.54</v>
      </c>
      <c r="E27" s="385">
        <v>2167.6140000000059</v>
      </c>
      <c r="F27" s="385">
        <v>240.84600000000066</v>
      </c>
      <c r="G27" s="9">
        <v>0</v>
      </c>
    </row>
    <row r="28" spans="1:7">
      <c r="A28" s="8">
        <v>20</v>
      </c>
      <c r="B28" s="360" t="s">
        <v>689</v>
      </c>
      <c r="C28" s="233">
        <v>54702</v>
      </c>
      <c r="D28" s="233">
        <v>47917</v>
      </c>
      <c r="E28" s="385">
        <v>6106.5</v>
      </c>
      <c r="F28" s="385">
        <v>678.5</v>
      </c>
      <c r="G28" s="9">
        <v>0</v>
      </c>
    </row>
    <row r="29" spans="1:7">
      <c r="A29" s="8">
        <v>21</v>
      </c>
      <c r="B29" s="360" t="s">
        <v>690</v>
      </c>
      <c r="C29" s="233">
        <v>90878</v>
      </c>
      <c r="D29" s="233">
        <v>87853</v>
      </c>
      <c r="E29" s="385">
        <v>2722.5</v>
      </c>
      <c r="F29" s="385">
        <v>302.5</v>
      </c>
      <c r="G29" s="9">
        <v>0</v>
      </c>
    </row>
    <row r="30" spans="1:7">
      <c r="A30" s="8">
        <v>22</v>
      </c>
      <c r="B30" s="360" t="s">
        <v>691</v>
      </c>
      <c r="C30" s="233">
        <v>123464</v>
      </c>
      <c r="D30" s="233">
        <v>113690</v>
      </c>
      <c r="E30" s="385">
        <v>8796.6</v>
      </c>
      <c r="F30" s="385">
        <v>977.40000000000009</v>
      </c>
      <c r="G30" s="9">
        <v>0</v>
      </c>
    </row>
    <row r="31" spans="1:7">
      <c r="A31" s="8">
        <v>23</v>
      </c>
      <c r="B31" s="360" t="s">
        <v>692</v>
      </c>
      <c r="C31" s="233">
        <v>162955</v>
      </c>
      <c r="D31" s="233">
        <v>154800</v>
      </c>
      <c r="E31" s="385">
        <v>7339.5</v>
      </c>
      <c r="F31" s="385">
        <v>815.5</v>
      </c>
      <c r="G31" s="9">
        <v>0</v>
      </c>
    </row>
    <row r="32" spans="1:7">
      <c r="A32" s="8">
        <v>24</v>
      </c>
      <c r="B32" s="360" t="s">
        <v>715</v>
      </c>
      <c r="C32" s="385">
        <v>199120</v>
      </c>
      <c r="D32" s="385">
        <v>87441.600000000006</v>
      </c>
      <c r="E32" s="385">
        <v>100510.56</v>
      </c>
      <c r="F32" s="385">
        <v>11167.84</v>
      </c>
      <c r="G32" s="387">
        <v>0</v>
      </c>
    </row>
    <row r="33" spans="1:7">
      <c r="A33" s="8">
        <v>25</v>
      </c>
      <c r="B33" s="360" t="s">
        <v>693</v>
      </c>
      <c r="C33" s="233">
        <v>152155</v>
      </c>
      <c r="D33" s="233">
        <v>142557</v>
      </c>
      <c r="E33" s="385">
        <v>8638.2000000000007</v>
      </c>
      <c r="F33" s="385">
        <v>959.80000000000007</v>
      </c>
      <c r="G33" s="9">
        <v>0</v>
      </c>
    </row>
    <row r="34" spans="1:7">
      <c r="A34" s="8">
        <v>26</v>
      </c>
      <c r="B34" s="360" t="s">
        <v>694</v>
      </c>
      <c r="C34" s="233">
        <v>157588</v>
      </c>
      <c r="D34" s="233">
        <v>112237</v>
      </c>
      <c r="E34" s="385">
        <v>40815.9</v>
      </c>
      <c r="F34" s="385">
        <v>4535.1000000000004</v>
      </c>
      <c r="G34" s="9">
        <v>0</v>
      </c>
    </row>
    <row r="35" spans="1:7">
      <c r="A35" s="8">
        <v>27</v>
      </c>
      <c r="B35" s="360" t="s">
        <v>695</v>
      </c>
      <c r="C35" s="233">
        <v>194723</v>
      </c>
      <c r="D35" s="233">
        <v>179072</v>
      </c>
      <c r="E35" s="385">
        <v>14085.9</v>
      </c>
      <c r="F35" s="385">
        <v>1565.1000000000001</v>
      </c>
      <c r="G35" s="9">
        <v>0</v>
      </c>
    </row>
    <row r="36" spans="1:7">
      <c r="A36" s="8">
        <v>28</v>
      </c>
      <c r="B36" s="360" t="s">
        <v>696</v>
      </c>
      <c r="C36" s="233">
        <v>136358</v>
      </c>
      <c r="D36" s="233">
        <v>132723</v>
      </c>
      <c r="E36" s="385">
        <v>3271.5</v>
      </c>
      <c r="F36" s="385">
        <v>363.5</v>
      </c>
      <c r="G36" s="9">
        <v>0</v>
      </c>
    </row>
    <row r="37" spans="1:7">
      <c r="A37" s="8">
        <v>29</v>
      </c>
      <c r="B37" s="360" t="s">
        <v>716</v>
      </c>
      <c r="C37" s="233">
        <v>114357</v>
      </c>
      <c r="D37" s="233">
        <v>97889</v>
      </c>
      <c r="E37" s="385">
        <v>14821.2</v>
      </c>
      <c r="F37" s="385">
        <v>1646.8000000000002</v>
      </c>
      <c r="G37" s="9">
        <v>0</v>
      </c>
    </row>
    <row r="38" spans="1:7">
      <c r="A38" s="8">
        <v>30</v>
      </c>
      <c r="B38" s="360" t="s">
        <v>697</v>
      </c>
      <c r="C38" s="233">
        <v>211827</v>
      </c>
      <c r="D38" s="233">
        <v>189371</v>
      </c>
      <c r="E38" s="385">
        <v>20210.400000000001</v>
      </c>
      <c r="F38" s="385">
        <v>2245.6</v>
      </c>
      <c r="G38" s="9">
        <v>0</v>
      </c>
    </row>
    <row r="39" spans="1:7">
      <c r="A39" s="8">
        <v>31</v>
      </c>
      <c r="B39" s="360" t="s">
        <v>698</v>
      </c>
      <c r="C39" s="233">
        <v>91474</v>
      </c>
      <c r="D39" s="385">
        <v>84904.8</v>
      </c>
      <c r="E39" s="385">
        <v>5912.279999999997</v>
      </c>
      <c r="F39" s="385">
        <v>656.91999999999973</v>
      </c>
      <c r="G39" s="9">
        <v>0</v>
      </c>
    </row>
    <row r="40" spans="1:7">
      <c r="A40" s="8">
        <v>32</v>
      </c>
      <c r="B40" s="360" t="s">
        <v>699</v>
      </c>
      <c r="C40" s="233">
        <v>57796</v>
      </c>
      <c r="D40" s="233">
        <v>54426</v>
      </c>
      <c r="E40" s="385">
        <v>3033</v>
      </c>
      <c r="F40" s="385">
        <v>337</v>
      </c>
      <c r="G40" s="9">
        <v>0</v>
      </c>
    </row>
    <row r="41" spans="1:7">
      <c r="A41" s="8">
        <v>33</v>
      </c>
      <c r="B41" s="360" t="s">
        <v>700</v>
      </c>
      <c r="C41" s="233">
        <v>135857</v>
      </c>
      <c r="D41" s="233">
        <v>129934</v>
      </c>
      <c r="E41" s="385">
        <v>5330.7</v>
      </c>
      <c r="F41" s="385">
        <v>592.30000000000007</v>
      </c>
      <c r="G41" s="9">
        <v>0</v>
      </c>
    </row>
    <row r="42" spans="1:7">
      <c r="A42" s="8">
        <v>34</v>
      </c>
      <c r="B42" s="360" t="s">
        <v>701</v>
      </c>
      <c r="C42" s="233">
        <v>139163</v>
      </c>
      <c r="D42" s="233">
        <v>122338</v>
      </c>
      <c r="E42" s="385">
        <v>15142.5</v>
      </c>
      <c r="F42" s="385">
        <v>1682.5</v>
      </c>
      <c r="G42" s="9">
        <v>0</v>
      </c>
    </row>
    <row r="43" spans="1:7">
      <c r="A43" s="8">
        <v>35</v>
      </c>
      <c r="B43" s="360" t="s">
        <v>702</v>
      </c>
      <c r="C43" s="233">
        <v>146590</v>
      </c>
      <c r="D43" s="233">
        <v>112173</v>
      </c>
      <c r="E43" s="385">
        <v>30975.3</v>
      </c>
      <c r="F43" s="385">
        <v>3441.7000000000003</v>
      </c>
      <c r="G43" s="9">
        <v>0</v>
      </c>
    </row>
    <row r="44" spans="1:7">
      <c r="A44" s="8">
        <v>36</v>
      </c>
      <c r="B44" s="360" t="s">
        <v>717</v>
      </c>
      <c r="C44" s="233">
        <v>141566</v>
      </c>
      <c r="D44" s="233">
        <v>129293</v>
      </c>
      <c r="E44" s="385">
        <v>11045.7</v>
      </c>
      <c r="F44" s="385">
        <v>1227.3</v>
      </c>
      <c r="G44" s="9">
        <v>0</v>
      </c>
    </row>
    <row r="45" spans="1:7">
      <c r="A45" s="8">
        <v>37</v>
      </c>
      <c r="B45" s="360" t="s">
        <v>703</v>
      </c>
      <c r="C45" s="233">
        <v>239428</v>
      </c>
      <c r="D45" s="233">
        <v>193828</v>
      </c>
      <c r="E45" s="385">
        <v>41040</v>
      </c>
      <c r="F45" s="385">
        <v>4560</v>
      </c>
      <c r="G45" s="9">
        <v>0</v>
      </c>
    </row>
    <row r="46" spans="1:7">
      <c r="A46" s="8">
        <v>38</v>
      </c>
      <c r="B46" s="360" t="s">
        <v>704</v>
      </c>
      <c r="C46" s="233">
        <v>244572</v>
      </c>
      <c r="D46" s="233">
        <v>243360</v>
      </c>
      <c r="E46" s="385">
        <v>1090.8</v>
      </c>
      <c r="F46" s="385">
        <v>121.2</v>
      </c>
      <c r="G46" s="9">
        <v>0</v>
      </c>
    </row>
    <row r="47" spans="1:7">
      <c r="A47" s="8">
        <v>39</v>
      </c>
      <c r="B47" s="360" t="s">
        <v>705</v>
      </c>
      <c r="C47" s="233">
        <v>211761</v>
      </c>
      <c r="D47" s="233">
        <v>83801</v>
      </c>
      <c r="E47" s="385">
        <v>115164</v>
      </c>
      <c r="F47" s="385">
        <v>12796</v>
      </c>
      <c r="G47" s="9">
        <v>0</v>
      </c>
    </row>
    <row r="48" spans="1:7">
      <c r="A48" s="8">
        <v>40</v>
      </c>
      <c r="B48" s="360" t="s">
        <v>706</v>
      </c>
      <c r="C48" s="233">
        <v>114887</v>
      </c>
      <c r="D48" s="233">
        <v>94039</v>
      </c>
      <c r="E48" s="385">
        <v>18763.2</v>
      </c>
      <c r="F48" s="385">
        <v>2084.8000000000002</v>
      </c>
      <c r="G48" s="9">
        <v>0</v>
      </c>
    </row>
    <row r="49" spans="1:9">
      <c r="A49" s="8">
        <v>41</v>
      </c>
      <c r="B49" s="360" t="s">
        <v>707</v>
      </c>
      <c r="C49" s="233">
        <v>146622</v>
      </c>
      <c r="D49" s="233">
        <v>143549</v>
      </c>
      <c r="E49" s="385">
        <v>2765.7</v>
      </c>
      <c r="F49" s="385">
        <v>307.3</v>
      </c>
      <c r="G49" s="9">
        <v>0</v>
      </c>
    </row>
    <row r="50" spans="1:9">
      <c r="A50" s="8">
        <v>42</v>
      </c>
      <c r="B50" s="360" t="s">
        <v>708</v>
      </c>
      <c r="C50" s="233">
        <v>130523</v>
      </c>
      <c r="D50" s="233">
        <v>129218</v>
      </c>
      <c r="E50" s="385">
        <v>1174.5</v>
      </c>
      <c r="F50" s="385">
        <v>130.5</v>
      </c>
      <c r="G50" s="9">
        <v>0</v>
      </c>
    </row>
    <row r="51" spans="1:9">
      <c r="A51" s="8">
        <v>43</v>
      </c>
      <c r="B51" s="360" t="s">
        <v>709</v>
      </c>
      <c r="C51" s="233">
        <v>65513</v>
      </c>
      <c r="D51" s="233">
        <v>65004</v>
      </c>
      <c r="E51" s="385">
        <v>458.1</v>
      </c>
      <c r="F51" s="385">
        <v>50.900000000000006</v>
      </c>
      <c r="G51" s="9">
        <v>0</v>
      </c>
    </row>
    <row r="52" spans="1:9">
      <c r="A52" s="8">
        <v>44</v>
      </c>
      <c r="B52" s="360" t="s">
        <v>710</v>
      </c>
      <c r="C52" s="233">
        <v>99981</v>
      </c>
      <c r="D52" s="233">
        <v>77107</v>
      </c>
      <c r="E52" s="385">
        <v>20586.599999999999</v>
      </c>
      <c r="F52" s="385">
        <v>2287.4</v>
      </c>
      <c r="G52" s="9">
        <v>0</v>
      </c>
    </row>
    <row r="53" spans="1:9">
      <c r="A53" s="8">
        <v>45</v>
      </c>
      <c r="B53" s="360" t="s">
        <v>711</v>
      </c>
      <c r="C53" s="233">
        <v>240331</v>
      </c>
      <c r="D53" s="385">
        <v>147039.91324749999</v>
      </c>
      <c r="E53" s="385">
        <v>83961.978077250009</v>
      </c>
      <c r="F53" s="385">
        <v>9329.1086752500014</v>
      </c>
      <c r="G53" s="9">
        <v>0</v>
      </c>
    </row>
    <row r="54" spans="1:9">
      <c r="A54" s="8">
        <v>46</v>
      </c>
      <c r="B54" s="360" t="s">
        <v>712</v>
      </c>
      <c r="C54" s="233">
        <v>144204</v>
      </c>
      <c r="D54" s="233">
        <v>137354</v>
      </c>
      <c r="E54" s="385">
        <v>6165</v>
      </c>
      <c r="F54" s="385">
        <v>685</v>
      </c>
      <c r="G54" s="9">
        <v>0</v>
      </c>
    </row>
    <row r="55" spans="1:9">
      <c r="A55" s="8">
        <v>47</v>
      </c>
      <c r="B55" s="360" t="s">
        <v>713</v>
      </c>
      <c r="C55" s="233">
        <v>167487</v>
      </c>
      <c r="D55" s="385">
        <v>159112.65</v>
      </c>
      <c r="E55" s="385">
        <v>7536.9150000000054</v>
      </c>
      <c r="F55" s="385">
        <v>837.43500000000063</v>
      </c>
      <c r="G55" s="9">
        <v>0</v>
      </c>
    </row>
    <row r="56" spans="1:9">
      <c r="A56" s="8">
        <v>48</v>
      </c>
      <c r="B56" s="360" t="s">
        <v>718</v>
      </c>
      <c r="C56" s="233">
        <v>215301</v>
      </c>
      <c r="D56" s="233">
        <v>213717</v>
      </c>
      <c r="E56" s="385">
        <v>1425.6</v>
      </c>
      <c r="F56" s="385">
        <v>158.4</v>
      </c>
      <c r="G56" s="9">
        <v>0</v>
      </c>
    </row>
    <row r="57" spans="1:9">
      <c r="A57" s="8">
        <v>49</v>
      </c>
      <c r="B57" s="360" t="s">
        <v>719</v>
      </c>
      <c r="C57" s="233">
        <v>120201</v>
      </c>
      <c r="D57" s="233">
        <v>117798</v>
      </c>
      <c r="E57" s="385">
        <v>2162.6999999999998</v>
      </c>
      <c r="F57" s="385">
        <v>240.3</v>
      </c>
      <c r="G57" s="9">
        <v>0</v>
      </c>
    </row>
    <row r="58" spans="1:9">
      <c r="A58" s="8">
        <v>50</v>
      </c>
      <c r="B58" s="360" t="s">
        <v>714</v>
      </c>
      <c r="C58" s="233">
        <v>86474</v>
      </c>
      <c r="D58" s="385">
        <v>83015.039999999994</v>
      </c>
      <c r="E58" s="385">
        <v>3113.0640000000058</v>
      </c>
      <c r="F58" s="385">
        <v>345.89600000000064</v>
      </c>
      <c r="G58" s="9">
        <v>0</v>
      </c>
    </row>
    <row r="59" spans="1:9">
      <c r="A59" s="8">
        <v>51</v>
      </c>
      <c r="B59" s="360" t="s">
        <v>720</v>
      </c>
      <c r="C59" s="233">
        <v>163442</v>
      </c>
      <c r="D59" s="233">
        <v>131550</v>
      </c>
      <c r="E59" s="385">
        <v>28702.799999999999</v>
      </c>
      <c r="F59" s="385">
        <v>3189.2000000000003</v>
      </c>
      <c r="G59" s="9">
        <v>0</v>
      </c>
    </row>
    <row r="60" spans="1:9">
      <c r="A60" s="1049" t="s">
        <v>19</v>
      </c>
      <c r="B60" s="1051"/>
      <c r="C60" s="367">
        <v>7334482</v>
      </c>
      <c r="D60" s="390">
        <f>SUM(D9:D59)</f>
        <v>6350758.5432474995</v>
      </c>
      <c r="E60" s="390">
        <v>885351.11107725045</v>
      </c>
      <c r="F60" s="390">
        <v>98372.34567525005</v>
      </c>
      <c r="G60" s="390">
        <f t="shared" ref="G60" si="0">SUM(G9:G59)</f>
        <v>0</v>
      </c>
    </row>
    <row r="62" spans="1:9">
      <c r="C62" s="399"/>
    </row>
    <row r="64" spans="1:9" ht="15" customHeight="1">
      <c r="A64" s="335"/>
      <c r="B64" s="335"/>
      <c r="C64" s="335"/>
      <c r="D64" s="335"/>
      <c r="E64" s="1165" t="s">
        <v>13</v>
      </c>
      <c r="F64" s="1165"/>
      <c r="G64" s="336"/>
      <c r="H64" s="336"/>
      <c r="I64" s="336"/>
    </row>
    <row r="65" spans="1:13" ht="15" customHeight="1">
      <c r="A65" s="335"/>
      <c r="B65" s="335"/>
      <c r="C65" s="335"/>
      <c r="D65" s="335"/>
      <c r="E65" s="1165" t="s">
        <v>14</v>
      </c>
      <c r="F65" s="1165"/>
      <c r="G65" s="336"/>
      <c r="H65" s="336"/>
      <c r="I65" s="336"/>
    </row>
    <row r="66" spans="1:13" ht="15" customHeight="1">
      <c r="A66" s="335"/>
      <c r="B66" s="335"/>
      <c r="C66" s="335"/>
      <c r="D66" s="335"/>
      <c r="E66" s="1165" t="s">
        <v>77</v>
      </c>
      <c r="F66" s="1165"/>
      <c r="G66" s="336"/>
      <c r="H66" s="336"/>
      <c r="I66" s="336"/>
    </row>
    <row r="67" spans="1:13">
      <c r="A67" s="335" t="s">
        <v>12</v>
      </c>
      <c r="C67" s="335"/>
      <c r="D67" s="335"/>
      <c r="E67" s="335"/>
      <c r="F67" s="337" t="s">
        <v>76</v>
      </c>
      <c r="G67" s="338"/>
      <c r="H67" s="335"/>
      <c r="I67" s="335"/>
    </row>
    <row r="68" spans="1:13">
      <c r="A68" s="335"/>
      <c r="B68" s="335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</row>
  </sheetData>
  <mergeCells count="7">
    <mergeCell ref="E66:F66"/>
    <mergeCell ref="A1:E1"/>
    <mergeCell ref="A2:F2"/>
    <mergeCell ref="A4:F4"/>
    <mergeCell ref="E64:F64"/>
    <mergeCell ref="E65:F65"/>
    <mergeCell ref="A60:B60"/>
  </mergeCells>
  <printOptions horizontalCentered="1"/>
  <pageMargins left="0.70866141732283505" right="0.70866141732283505" top="0.56000000000000005" bottom="0" header="0.53" footer="0.31496062992126"/>
  <pageSetup paperSize="9" orientation="landscape" r:id="rId1"/>
  <rowBreaks count="1" manualBreakCount="1">
    <brk id="34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view="pageBreakPreview" topLeftCell="D1" zoomScale="115" zoomScaleSheetLayoutView="115" workbookViewId="0">
      <selection activeCell="N12" sqref="N12:N62"/>
    </sheetView>
  </sheetViews>
  <sheetFormatPr defaultColWidth="9.140625" defaultRowHeight="12.75"/>
  <cols>
    <col min="1" max="1" width="7.42578125" style="16" customWidth="1"/>
    <col min="2" max="2" width="17.140625" style="16" customWidth="1"/>
    <col min="3" max="3" width="11" style="16" customWidth="1"/>
    <col min="4" max="4" width="10" style="16" customWidth="1"/>
    <col min="5" max="5" width="13.140625" style="16" customWidth="1"/>
    <col min="6" max="6" width="15.140625" style="16" customWidth="1"/>
    <col min="7" max="7" width="13.28515625" style="16" customWidth="1"/>
    <col min="8" max="8" width="14.7109375" style="16" customWidth="1"/>
    <col min="9" max="9" width="16.7109375" style="16" customWidth="1"/>
    <col min="10" max="10" width="19.28515625" style="16" customWidth="1"/>
    <col min="11" max="11" width="12.140625" style="16" customWidth="1"/>
    <col min="12" max="12" width="9.5703125" style="16" bestFit="1" customWidth="1"/>
    <col min="13" max="13" width="13.42578125" style="16" customWidth="1"/>
    <col min="14" max="14" width="12.5703125" style="16" customWidth="1"/>
    <col min="15" max="16384" width="9.140625" style="16"/>
  </cols>
  <sheetData>
    <row r="1" spans="1:18" customFormat="1">
      <c r="E1" s="1033"/>
      <c r="F1" s="1033"/>
      <c r="G1" s="1033"/>
      <c r="H1" s="1033"/>
      <c r="I1" s="1033"/>
      <c r="J1" s="147" t="s">
        <v>54</v>
      </c>
    </row>
    <row r="2" spans="1:18" customFormat="1" ht="15">
      <c r="A2" s="1156" t="s">
        <v>0</v>
      </c>
      <c r="B2" s="1156"/>
      <c r="C2" s="1156"/>
      <c r="D2" s="1156"/>
      <c r="E2" s="1156"/>
      <c r="F2" s="1156"/>
      <c r="G2" s="1156"/>
      <c r="H2" s="1156"/>
      <c r="I2" s="1156"/>
      <c r="J2" s="1156"/>
    </row>
    <row r="3" spans="1:18" customFormat="1" ht="20.25">
      <c r="A3" s="1092" t="s">
        <v>546</v>
      </c>
      <c r="B3" s="1092"/>
      <c r="C3" s="1092"/>
      <c r="D3" s="1092"/>
      <c r="E3" s="1092"/>
      <c r="F3" s="1092"/>
      <c r="G3" s="1092"/>
      <c r="H3" s="1092"/>
      <c r="I3" s="1092"/>
      <c r="J3" s="1092"/>
    </row>
    <row r="4" spans="1:18" customFormat="1" ht="14.25" customHeight="1"/>
    <row r="5" spans="1:18" ht="31.5" customHeight="1">
      <c r="A5" s="1159" t="s">
        <v>561</v>
      </c>
      <c r="B5" s="1159"/>
      <c r="C5" s="1159"/>
      <c r="D5" s="1159"/>
      <c r="E5" s="1159"/>
      <c r="F5" s="1159"/>
      <c r="G5" s="1159"/>
      <c r="H5" s="1159"/>
      <c r="I5" s="1159"/>
      <c r="J5" s="1159"/>
    </row>
    <row r="6" spans="1:18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8" ht="0.75" customHeight="1"/>
    <row r="8" spans="1:18">
      <c r="A8" s="404" t="s">
        <v>745</v>
      </c>
      <c r="B8" s="404"/>
      <c r="C8" s="401"/>
      <c r="H8" s="1144" t="s">
        <v>747</v>
      </c>
      <c r="I8" s="1144"/>
      <c r="J8" s="1144"/>
      <c r="K8" s="121"/>
      <c r="L8" s="121"/>
    </row>
    <row r="9" spans="1:18">
      <c r="A9" s="1089" t="s">
        <v>2</v>
      </c>
      <c r="B9" s="1089" t="s">
        <v>3</v>
      </c>
      <c r="C9" s="1049" t="s">
        <v>562</v>
      </c>
      <c r="D9" s="1050"/>
      <c r="E9" s="1050"/>
      <c r="F9" s="1051"/>
      <c r="G9" s="1049" t="s">
        <v>93</v>
      </c>
      <c r="H9" s="1050"/>
      <c r="I9" s="1050"/>
      <c r="J9" s="1051"/>
      <c r="K9" s="23"/>
      <c r="L9" s="23"/>
      <c r="Q9" s="20"/>
      <c r="R9" s="23"/>
    </row>
    <row r="10" spans="1:18" ht="50.25" customHeight="1">
      <c r="A10" s="1089"/>
      <c r="B10" s="1089"/>
      <c r="C10" s="5" t="s">
        <v>167</v>
      </c>
      <c r="D10" s="5" t="s">
        <v>17</v>
      </c>
      <c r="E10" s="418" t="s">
        <v>753</v>
      </c>
      <c r="F10" s="7" t="s">
        <v>185</v>
      </c>
      <c r="G10" s="5" t="s">
        <v>167</v>
      </c>
      <c r="H10" s="27" t="s">
        <v>18</v>
      </c>
      <c r="I10" s="113" t="s">
        <v>103</v>
      </c>
      <c r="J10" s="5" t="s">
        <v>186</v>
      </c>
    </row>
    <row r="11" spans="1:18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9">
        <v>8</v>
      </c>
      <c r="I11" s="5">
        <v>9</v>
      </c>
      <c r="J11" s="5">
        <v>10</v>
      </c>
    </row>
    <row r="12" spans="1:18">
      <c r="A12" s="19">
        <v>1</v>
      </c>
      <c r="B12" s="360" t="s">
        <v>670</v>
      </c>
      <c r="C12" s="10">
        <v>652</v>
      </c>
      <c r="D12" s="388">
        <v>28484</v>
      </c>
      <c r="E12" s="383">
        <v>220</v>
      </c>
      <c r="F12" s="383">
        <f>D12*E12</f>
        <v>6266480</v>
      </c>
      <c r="G12" s="20">
        <v>652</v>
      </c>
      <c r="H12" s="377">
        <f>J12*I12</f>
        <v>5470080</v>
      </c>
      <c r="I12" s="30">
        <v>220</v>
      </c>
      <c r="J12" s="377">
        <v>24864</v>
      </c>
      <c r="K12" s="398">
        <f>L12*161</f>
        <v>4220615</v>
      </c>
      <c r="L12" s="398">
        <v>26215</v>
      </c>
      <c r="M12" s="398">
        <f t="shared" ref="M12:M43" si="0">L12-J12</f>
        <v>1351</v>
      </c>
      <c r="N12" s="398">
        <f>D12+'T5B_PLAN_vs_PRFM  (2)'!D12</f>
        <v>28484</v>
      </c>
    </row>
    <row r="13" spans="1:18">
      <c r="A13" s="19">
        <v>2</v>
      </c>
      <c r="B13" s="360" t="s">
        <v>671</v>
      </c>
      <c r="C13" s="10">
        <v>1939</v>
      </c>
      <c r="D13" s="388">
        <v>86209.549999999988</v>
      </c>
      <c r="E13" s="383">
        <v>220</v>
      </c>
      <c r="F13" s="383">
        <f t="shared" ref="F13:F62" si="1">D13*E13</f>
        <v>18966100.999999996</v>
      </c>
      <c r="G13" s="20">
        <v>1941</v>
      </c>
      <c r="H13" s="377">
        <f t="shared" ref="H13:H62" si="2">J13*I13</f>
        <v>14078240</v>
      </c>
      <c r="I13" s="30">
        <v>220</v>
      </c>
      <c r="J13" s="377">
        <v>63992</v>
      </c>
      <c r="K13" s="398">
        <f t="shared" ref="K13:K63" si="3">L13*161</f>
        <v>10302712</v>
      </c>
      <c r="L13" s="398">
        <v>63992</v>
      </c>
      <c r="M13" s="398">
        <f t="shared" si="0"/>
        <v>0</v>
      </c>
      <c r="N13" s="398">
        <f>D13+'T5B_PLAN_vs_PRFM  (2)'!D13</f>
        <v>86209.549999999988</v>
      </c>
    </row>
    <row r="14" spans="1:18">
      <c r="A14" s="19">
        <v>3</v>
      </c>
      <c r="B14" s="360" t="s">
        <v>672</v>
      </c>
      <c r="C14" s="10">
        <v>1163</v>
      </c>
      <c r="D14" s="388">
        <v>38898</v>
      </c>
      <c r="E14" s="383">
        <v>220</v>
      </c>
      <c r="F14" s="383">
        <f t="shared" si="1"/>
        <v>8557560</v>
      </c>
      <c r="G14" s="20">
        <v>1164</v>
      </c>
      <c r="H14" s="377">
        <f t="shared" si="2"/>
        <v>8014600</v>
      </c>
      <c r="I14" s="30">
        <v>220</v>
      </c>
      <c r="J14" s="377">
        <v>36430</v>
      </c>
      <c r="K14" s="398">
        <f t="shared" si="3"/>
        <v>5865230</v>
      </c>
      <c r="L14" s="398">
        <v>36430</v>
      </c>
      <c r="M14" s="398">
        <f t="shared" si="0"/>
        <v>0</v>
      </c>
      <c r="N14" s="398">
        <f>D14+'T5B_PLAN_vs_PRFM  (2)'!D14</f>
        <v>38898</v>
      </c>
    </row>
    <row r="15" spans="1:18">
      <c r="A15" s="19">
        <v>4</v>
      </c>
      <c r="B15" s="360" t="s">
        <v>673</v>
      </c>
      <c r="C15" s="10">
        <v>1124</v>
      </c>
      <c r="D15" s="388">
        <v>46968</v>
      </c>
      <c r="E15" s="383">
        <v>220</v>
      </c>
      <c r="F15" s="383">
        <f t="shared" si="1"/>
        <v>10332960</v>
      </c>
      <c r="G15" s="20">
        <v>1114</v>
      </c>
      <c r="H15" s="377">
        <f t="shared" si="2"/>
        <v>9079180</v>
      </c>
      <c r="I15" s="30">
        <v>220</v>
      </c>
      <c r="J15" s="377">
        <v>41269</v>
      </c>
      <c r="K15" s="398">
        <f t="shared" si="3"/>
        <v>6644309</v>
      </c>
      <c r="L15" s="398">
        <v>41269</v>
      </c>
      <c r="M15" s="398">
        <f t="shared" si="0"/>
        <v>0</v>
      </c>
      <c r="N15" s="398">
        <f>D15+'T5B_PLAN_vs_PRFM  (2)'!D15</f>
        <v>46968</v>
      </c>
    </row>
    <row r="16" spans="1:18">
      <c r="A16" s="19">
        <v>5</v>
      </c>
      <c r="B16" s="360" t="s">
        <v>674</v>
      </c>
      <c r="C16" s="10">
        <v>2392</v>
      </c>
      <c r="D16" s="388">
        <v>104370</v>
      </c>
      <c r="E16" s="383">
        <v>220</v>
      </c>
      <c r="F16" s="383">
        <f t="shared" si="1"/>
        <v>22961400</v>
      </c>
      <c r="G16" s="20">
        <v>2333</v>
      </c>
      <c r="H16" s="377">
        <f t="shared" si="2"/>
        <v>18209840</v>
      </c>
      <c r="I16" s="30">
        <v>220</v>
      </c>
      <c r="J16" s="377">
        <v>82772</v>
      </c>
      <c r="K16" s="398">
        <f t="shared" si="3"/>
        <v>12626747</v>
      </c>
      <c r="L16" s="398">
        <v>78427</v>
      </c>
      <c r="M16" s="398">
        <f t="shared" si="0"/>
        <v>-4345</v>
      </c>
      <c r="N16" s="398">
        <f>D16+'T5B_PLAN_vs_PRFM  (2)'!D16</f>
        <v>105846</v>
      </c>
    </row>
    <row r="17" spans="1:14">
      <c r="A17" s="19">
        <v>6</v>
      </c>
      <c r="B17" s="360" t="s">
        <v>675</v>
      </c>
      <c r="C17" s="10">
        <v>2010</v>
      </c>
      <c r="D17" s="388">
        <v>88192</v>
      </c>
      <c r="E17" s="383">
        <v>220</v>
      </c>
      <c r="F17" s="383">
        <f t="shared" si="1"/>
        <v>19402240</v>
      </c>
      <c r="G17" s="20">
        <v>1975</v>
      </c>
      <c r="H17" s="377">
        <f t="shared" si="2"/>
        <v>18521580</v>
      </c>
      <c r="I17" s="30">
        <v>220</v>
      </c>
      <c r="J17" s="377">
        <v>84189</v>
      </c>
      <c r="K17" s="398">
        <f t="shared" si="3"/>
        <v>13554429</v>
      </c>
      <c r="L17" s="398">
        <v>84189</v>
      </c>
      <c r="M17" s="398">
        <f t="shared" si="0"/>
        <v>0</v>
      </c>
      <c r="N17" s="398">
        <f>D17+'T5B_PLAN_vs_PRFM  (2)'!D17</f>
        <v>88192</v>
      </c>
    </row>
    <row r="18" spans="1:14">
      <c r="A18" s="19">
        <v>7</v>
      </c>
      <c r="B18" s="360" t="s">
        <v>676</v>
      </c>
      <c r="C18" s="10">
        <v>1998</v>
      </c>
      <c r="D18" s="388">
        <v>82064</v>
      </c>
      <c r="E18" s="383">
        <v>220</v>
      </c>
      <c r="F18" s="383">
        <f t="shared" si="1"/>
        <v>18054080</v>
      </c>
      <c r="G18" s="20">
        <v>1995</v>
      </c>
      <c r="H18" s="377">
        <f t="shared" si="2"/>
        <v>17754000</v>
      </c>
      <c r="I18" s="30">
        <v>220</v>
      </c>
      <c r="J18" s="377">
        <v>80700</v>
      </c>
      <c r="K18" s="398">
        <f t="shared" si="3"/>
        <v>12775994</v>
      </c>
      <c r="L18" s="398">
        <v>79354</v>
      </c>
      <c r="M18" s="398">
        <f t="shared" si="0"/>
        <v>-1346</v>
      </c>
      <c r="N18" s="398">
        <f>D18+'T5B_PLAN_vs_PRFM  (2)'!D18</f>
        <v>82064</v>
      </c>
    </row>
    <row r="19" spans="1:14">
      <c r="A19" s="19">
        <v>8</v>
      </c>
      <c r="B19" s="360" t="s">
        <v>677</v>
      </c>
      <c r="C19" s="10">
        <v>1745</v>
      </c>
      <c r="D19" s="388">
        <v>57771</v>
      </c>
      <c r="E19" s="383">
        <v>220</v>
      </c>
      <c r="F19" s="383">
        <f t="shared" si="1"/>
        <v>12709620</v>
      </c>
      <c r="G19" s="20">
        <v>1829</v>
      </c>
      <c r="H19" s="377">
        <f t="shared" si="2"/>
        <v>12498860</v>
      </c>
      <c r="I19" s="30">
        <v>220</v>
      </c>
      <c r="J19" s="377">
        <v>56813</v>
      </c>
      <c r="K19" s="398">
        <f t="shared" si="3"/>
        <v>9146893</v>
      </c>
      <c r="L19" s="398">
        <v>56813</v>
      </c>
      <c r="M19" s="398">
        <f t="shared" si="0"/>
        <v>0</v>
      </c>
      <c r="N19" s="398">
        <f>D19+'T5B_PLAN_vs_PRFM  (2)'!D19</f>
        <v>57771</v>
      </c>
    </row>
    <row r="20" spans="1:14">
      <c r="A20" s="19">
        <v>9</v>
      </c>
      <c r="B20" s="360" t="s">
        <v>678</v>
      </c>
      <c r="C20" s="10">
        <v>1128</v>
      </c>
      <c r="D20" s="388">
        <v>67468</v>
      </c>
      <c r="E20" s="383">
        <v>220</v>
      </c>
      <c r="F20" s="383">
        <f t="shared" si="1"/>
        <v>14842960</v>
      </c>
      <c r="G20" s="20">
        <v>1123</v>
      </c>
      <c r="H20" s="377">
        <f t="shared" si="2"/>
        <v>12820280</v>
      </c>
      <c r="I20" s="30">
        <v>220</v>
      </c>
      <c r="J20" s="377">
        <v>58274</v>
      </c>
      <c r="K20" s="398">
        <f t="shared" si="3"/>
        <v>9382114</v>
      </c>
      <c r="L20" s="398">
        <v>58274</v>
      </c>
      <c r="M20" s="398">
        <f t="shared" si="0"/>
        <v>0</v>
      </c>
      <c r="N20" s="398">
        <f>D20+'T5B_PLAN_vs_PRFM  (2)'!D20</f>
        <v>67468</v>
      </c>
    </row>
    <row r="21" spans="1:14">
      <c r="A21" s="19">
        <v>10</v>
      </c>
      <c r="B21" s="360" t="s">
        <v>679</v>
      </c>
      <c r="C21" s="10">
        <v>523</v>
      </c>
      <c r="D21" s="388">
        <v>44372</v>
      </c>
      <c r="E21" s="383">
        <v>220</v>
      </c>
      <c r="F21" s="383">
        <f t="shared" si="1"/>
        <v>9761840</v>
      </c>
      <c r="G21" s="20">
        <v>520</v>
      </c>
      <c r="H21" s="377">
        <f t="shared" si="2"/>
        <v>9053220</v>
      </c>
      <c r="I21" s="30">
        <v>220</v>
      </c>
      <c r="J21" s="377">
        <v>41151</v>
      </c>
      <c r="K21" s="398">
        <f t="shared" si="3"/>
        <v>6625311</v>
      </c>
      <c r="L21" s="398">
        <v>41151</v>
      </c>
      <c r="M21" s="398">
        <f t="shared" si="0"/>
        <v>0</v>
      </c>
      <c r="N21" s="398">
        <f>D21+'T5B_PLAN_vs_PRFM  (2)'!D21</f>
        <v>44372</v>
      </c>
    </row>
    <row r="22" spans="1:14">
      <c r="A22" s="19">
        <v>11</v>
      </c>
      <c r="B22" s="360" t="s">
        <v>680</v>
      </c>
      <c r="C22" s="10">
        <v>1916</v>
      </c>
      <c r="D22" s="388">
        <v>128608.56000000001</v>
      </c>
      <c r="E22" s="383">
        <v>220</v>
      </c>
      <c r="F22" s="383">
        <f t="shared" si="1"/>
        <v>28293883.200000003</v>
      </c>
      <c r="G22" s="20">
        <v>1913</v>
      </c>
      <c r="H22" s="377">
        <f t="shared" si="2"/>
        <v>18040220</v>
      </c>
      <c r="I22" s="30">
        <v>220</v>
      </c>
      <c r="J22" s="377">
        <v>82001</v>
      </c>
      <c r="K22" s="398">
        <f t="shared" si="3"/>
        <v>13202161</v>
      </c>
      <c r="L22" s="398">
        <v>82001</v>
      </c>
      <c r="M22" s="398">
        <f t="shared" si="0"/>
        <v>0</v>
      </c>
      <c r="N22" s="398">
        <f>D22+'T5B_PLAN_vs_PRFM  (2)'!D22</f>
        <v>128608.56000000001</v>
      </c>
    </row>
    <row r="23" spans="1:14">
      <c r="A23" s="19">
        <v>12</v>
      </c>
      <c r="B23" s="360" t="s">
        <v>681</v>
      </c>
      <c r="C23" s="10">
        <v>2704</v>
      </c>
      <c r="D23" s="388">
        <v>103990</v>
      </c>
      <c r="E23" s="383">
        <v>220</v>
      </c>
      <c r="F23" s="383">
        <f t="shared" si="1"/>
        <v>22877800</v>
      </c>
      <c r="G23" s="20">
        <v>2648</v>
      </c>
      <c r="H23" s="377">
        <f t="shared" si="2"/>
        <v>21254640</v>
      </c>
      <c r="I23" s="30">
        <v>220</v>
      </c>
      <c r="J23" s="377">
        <v>96612</v>
      </c>
      <c r="K23" s="398">
        <f t="shared" si="3"/>
        <v>15486590</v>
      </c>
      <c r="L23" s="398">
        <v>96190</v>
      </c>
      <c r="M23" s="398">
        <f t="shared" si="0"/>
        <v>-422</v>
      </c>
      <c r="N23" s="398">
        <f>D23+'T5B_PLAN_vs_PRFM  (2)'!D23</f>
        <v>103990</v>
      </c>
    </row>
    <row r="24" spans="1:14">
      <c r="A24" s="19">
        <v>13</v>
      </c>
      <c r="B24" s="360" t="s">
        <v>682</v>
      </c>
      <c r="C24" s="10">
        <v>1515</v>
      </c>
      <c r="D24" s="388">
        <v>82739</v>
      </c>
      <c r="E24" s="383">
        <v>220</v>
      </c>
      <c r="F24" s="383">
        <f t="shared" si="1"/>
        <v>18202580</v>
      </c>
      <c r="G24" s="20">
        <v>1486</v>
      </c>
      <c r="H24" s="377">
        <f t="shared" si="2"/>
        <v>14092760</v>
      </c>
      <c r="I24" s="30">
        <v>220</v>
      </c>
      <c r="J24" s="377">
        <v>64058</v>
      </c>
      <c r="K24" s="398">
        <f t="shared" si="3"/>
        <v>10444553</v>
      </c>
      <c r="L24" s="398">
        <v>64873</v>
      </c>
      <c r="M24" s="398">
        <f t="shared" si="0"/>
        <v>815</v>
      </c>
      <c r="N24" s="398">
        <f>D24+'T5B_PLAN_vs_PRFM  (2)'!D24</f>
        <v>83982</v>
      </c>
    </row>
    <row r="25" spans="1:14">
      <c r="A25" s="19">
        <v>14</v>
      </c>
      <c r="B25" s="360" t="s">
        <v>683</v>
      </c>
      <c r="C25" s="10">
        <v>808</v>
      </c>
      <c r="D25" s="388">
        <v>35266</v>
      </c>
      <c r="E25" s="383">
        <v>220</v>
      </c>
      <c r="F25" s="383">
        <f t="shared" si="1"/>
        <v>7758520</v>
      </c>
      <c r="G25" s="20">
        <v>802</v>
      </c>
      <c r="H25" s="377">
        <f t="shared" si="2"/>
        <v>6963000</v>
      </c>
      <c r="I25" s="30">
        <v>220</v>
      </c>
      <c r="J25" s="377">
        <v>31650</v>
      </c>
      <c r="K25" s="398">
        <f t="shared" si="3"/>
        <v>5095650</v>
      </c>
      <c r="L25" s="398">
        <v>31650</v>
      </c>
      <c r="M25" s="398">
        <f t="shared" si="0"/>
        <v>0</v>
      </c>
      <c r="N25" s="398">
        <f>D25+'T5B_PLAN_vs_PRFM  (2)'!D25</f>
        <v>35266</v>
      </c>
    </row>
    <row r="26" spans="1:14" s="356" customFormat="1">
      <c r="A26" s="355">
        <v>15</v>
      </c>
      <c r="B26" s="360" t="s">
        <v>684</v>
      </c>
      <c r="C26" s="10">
        <v>1468</v>
      </c>
      <c r="D26" s="388">
        <v>61217</v>
      </c>
      <c r="E26" s="383">
        <v>220</v>
      </c>
      <c r="F26" s="383">
        <f t="shared" si="1"/>
        <v>13467740</v>
      </c>
      <c r="G26" s="20">
        <v>1461</v>
      </c>
      <c r="H26" s="377">
        <f t="shared" si="2"/>
        <v>12685860</v>
      </c>
      <c r="I26" s="30">
        <v>220</v>
      </c>
      <c r="J26" s="377">
        <v>57663</v>
      </c>
      <c r="K26" s="398">
        <f t="shared" si="3"/>
        <v>9283743</v>
      </c>
      <c r="L26" s="398">
        <v>57663</v>
      </c>
      <c r="M26" s="398">
        <f t="shared" si="0"/>
        <v>0</v>
      </c>
      <c r="N26" s="398">
        <f>D26+'T5B_PLAN_vs_PRFM  (2)'!D26</f>
        <v>61217</v>
      </c>
    </row>
    <row r="27" spans="1:14" s="356" customFormat="1">
      <c r="A27" s="355">
        <v>16</v>
      </c>
      <c r="B27" s="360" t="s">
        <v>685</v>
      </c>
      <c r="C27" s="10">
        <v>3270</v>
      </c>
      <c r="D27" s="388">
        <v>109116</v>
      </c>
      <c r="E27" s="383">
        <v>220</v>
      </c>
      <c r="F27" s="383">
        <f t="shared" si="1"/>
        <v>24005520</v>
      </c>
      <c r="G27" s="20">
        <v>3090</v>
      </c>
      <c r="H27" s="377">
        <f t="shared" si="2"/>
        <v>25003000</v>
      </c>
      <c r="I27" s="30">
        <v>220</v>
      </c>
      <c r="J27" s="377">
        <v>113650</v>
      </c>
      <c r="K27" s="398">
        <f t="shared" si="3"/>
        <v>16946055</v>
      </c>
      <c r="L27" s="398">
        <v>105255</v>
      </c>
      <c r="M27" s="398">
        <f t="shared" si="0"/>
        <v>-8395</v>
      </c>
      <c r="N27" s="398">
        <f>D27+'T5B_PLAN_vs_PRFM  (2)'!D27</f>
        <v>109116</v>
      </c>
    </row>
    <row r="28" spans="1:14" s="356" customFormat="1">
      <c r="A28" s="355">
        <v>17</v>
      </c>
      <c r="B28" s="360" t="s">
        <v>686</v>
      </c>
      <c r="C28" s="10">
        <v>1395</v>
      </c>
      <c r="D28" s="388">
        <v>54946</v>
      </c>
      <c r="E28" s="383">
        <v>220</v>
      </c>
      <c r="F28" s="383">
        <f t="shared" si="1"/>
        <v>12088120</v>
      </c>
      <c r="G28" s="20">
        <v>1389</v>
      </c>
      <c r="H28" s="377">
        <f t="shared" si="2"/>
        <v>11397540</v>
      </c>
      <c r="I28" s="30">
        <v>220</v>
      </c>
      <c r="J28" s="377">
        <v>51807</v>
      </c>
      <c r="K28" s="398">
        <f t="shared" si="3"/>
        <v>8340605</v>
      </c>
      <c r="L28" s="398">
        <v>51805</v>
      </c>
      <c r="M28" s="398">
        <f t="shared" si="0"/>
        <v>-2</v>
      </c>
      <c r="N28" s="398">
        <f>D28+'T5B_PLAN_vs_PRFM  (2)'!D28</f>
        <v>54946</v>
      </c>
    </row>
    <row r="29" spans="1:14" s="356" customFormat="1">
      <c r="A29" s="355">
        <v>18</v>
      </c>
      <c r="B29" s="360" t="s">
        <v>687</v>
      </c>
      <c r="C29" s="10">
        <v>1687</v>
      </c>
      <c r="D29" s="388">
        <v>59891</v>
      </c>
      <c r="E29" s="383">
        <v>220</v>
      </c>
      <c r="F29" s="383">
        <f t="shared" si="1"/>
        <v>13176020</v>
      </c>
      <c r="G29" s="20">
        <v>1673</v>
      </c>
      <c r="H29" s="377">
        <f t="shared" si="2"/>
        <v>13606560</v>
      </c>
      <c r="I29" s="30">
        <v>220</v>
      </c>
      <c r="J29" s="377">
        <v>61848</v>
      </c>
      <c r="K29" s="398">
        <f t="shared" si="3"/>
        <v>9957528</v>
      </c>
      <c r="L29" s="398">
        <v>61848</v>
      </c>
      <c r="M29" s="398">
        <f t="shared" si="0"/>
        <v>0</v>
      </c>
      <c r="N29" s="398">
        <f>D29+'T5B_PLAN_vs_PRFM  (2)'!D29</f>
        <v>59891</v>
      </c>
    </row>
    <row r="30" spans="1:14" s="356" customFormat="1">
      <c r="A30" s="355">
        <v>19</v>
      </c>
      <c r="B30" s="360" t="s">
        <v>688</v>
      </c>
      <c r="C30" s="10">
        <v>1342</v>
      </c>
      <c r="D30" s="388">
        <v>51001.599999999999</v>
      </c>
      <c r="E30" s="383">
        <v>220</v>
      </c>
      <c r="F30" s="383">
        <f t="shared" si="1"/>
        <v>11220352</v>
      </c>
      <c r="G30" s="20">
        <v>1308</v>
      </c>
      <c r="H30" s="377">
        <f t="shared" si="2"/>
        <v>10260822</v>
      </c>
      <c r="I30" s="30">
        <v>220</v>
      </c>
      <c r="J30" s="377">
        <v>46640.1</v>
      </c>
      <c r="K30" s="398">
        <f t="shared" si="3"/>
        <v>7673251.9499999993</v>
      </c>
      <c r="L30" s="398">
        <v>47659.95</v>
      </c>
      <c r="M30" s="398">
        <f t="shared" si="0"/>
        <v>1019.8499999999985</v>
      </c>
      <c r="N30" s="398">
        <f>D30+'T5B_PLAN_vs_PRFM  (2)'!D30</f>
        <v>52425.599999999999</v>
      </c>
    </row>
    <row r="31" spans="1:14" s="356" customFormat="1">
      <c r="A31" s="355">
        <v>20</v>
      </c>
      <c r="B31" s="360" t="s">
        <v>689</v>
      </c>
      <c r="C31" s="10">
        <v>554</v>
      </c>
      <c r="D31" s="388">
        <v>23688</v>
      </c>
      <c r="E31" s="383">
        <v>220</v>
      </c>
      <c r="F31" s="383">
        <f t="shared" si="1"/>
        <v>5211360</v>
      </c>
      <c r="G31" s="20">
        <v>539</v>
      </c>
      <c r="H31" s="377">
        <f t="shared" si="2"/>
        <v>5203220</v>
      </c>
      <c r="I31" s="30">
        <v>220</v>
      </c>
      <c r="J31" s="377">
        <v>23651</v>
      </c>
      <c r="K31" s="398">
        <f t="shared" si="3"/>
        <v>3791228</v>
      </c>
      <c r="L31" s="398">
        <v>23548</v>
      </c>
      <c r="M31" s="398">
        <f t="shared" si="0"/>
        <v>-103</v>
      </c>
      <c r="N31" s="398">
        <f>D31+'T5B_PLAN_vs_PRFM  (2)'!D31</f>
        <v>23688</v>
      </c>
    </row>
    <row r="32" spans="1:14" s="356" customFormat="1">
      <c r="A32" s="355">
        <v>21</v>
      </c>
      <c r="B32" s="360" t="s">
        <v>690</v>
      </c>
      <c r="C32" s="10">
        <v>1151</v>
      </c>
      <c r="D32" s="388">
        <v>48657</v>
      </c>
      <c r="E32" s="383">
        <v>220</v>
      </c>
      <c r="F32" s="383">
        <f t="shared" si="1"/>
        <v>10704540</v>
      </c>
      <c r="G32" s="20">
        <v>1141</v>
      </c>
      <c r="H32" s="377">
        <f t="shared" si="2"/>
        <v>8817160</v>
      </c>
      <c r="I32" s="30">
        <v>220</v>
      </c>
      <c r="J32" s="377">
        <v>40078</v>
      </c>
      <c r="K32" s="398">
        <f t="shared" si="3"/>
        <v>6452719</v>
      </c>
      <c r="L32" s="398">
        <v>40079</v>
      </c>
      <c r="M32" s="398">
        <f t="shared" si="0"/>
        <v>1</v>
      </c>
      <c r="N32" s="398">
        <f>D32+'T5B_PLAN_vs_PRFM  (2)'!D32</f>
        <v>48657</v>
      </c>
    </row>
    <row r="33" spans="1:14" s="356" customFormat="1">
      <c r="A33" s="355">
        <v>22</v>
      </c>
      <c r="B33" s="360" t="s">
        <v>691</v>
      </c>
      <c r="C33" s="10">
        <v>1166</v>
      </c>
      <c r="D33" s="388">
        <v>61823</v>
      </c>
      <c r="E33" s="383">
        <v>220</v>
      </c>
      <c r="F33" s="383">
        <f t="shared" si="1"/>
        <v>13601060</v>
      </c>
      <c r="G33" s="20">
        <v>1059</v>
      </c>
      <c r="H33" s="377">
        <f t="shared" si="2"/>
        <v>12109240</v>
      </c>
      <c r="I33" s="30">
        <v>220</v>
      </c>
      <c r="J33" s="377">
        <v>55042</v>
      </c>
      <c r="K33" s="398">
        <f t="shared" si="3"/>
        <v>8861762</v>
      </c>
      <c r="L33" s="398">
        <v>55042</v>
      </c>
      <c r="M33" s="398">
        <f t="shared" si="0"/>
        <v>0</v>
      </c>
      <c r="N33" s="398">
        <f>D33+'T5B_PLAN_vs_PRFM  (2)'!D33</f>
        <v>61823</v>
      </c>
    </row>
    <row r="34" spans="1:14" s="356" customFormat="1">
      <c r="A34" s="355">
        <v>23</v>
      </c>
      <c r="B34" s="360" t="s">
        <v>692</v>
      </c>
      <c r="C34" s="10">
        <v>1690</v>
      </c>
      <c r="D34" s="388">
        <v>82661.081999999995</v>
      </c>
      <c r="E34" s="383">
        <v>220</v>
      </c>
      <c r="F34" s="383">
        <f t="shared" si="1"/>
        <v>18185438.039999999</v>
      </c>
      <c r="G34" s="20">
        <v>1689</v>
      </c>
      <c r="H34" s="377">
        <f t="shared" si="2"/>
        <v>14894660</v>
      </c>
      <c r="I34" s="30">
        <v>220</v>
      </c>
      <c r="J34" s="377">
        <v>67703</v>
      </c>
      <c r="K34" s="398">
        <f t="shared" si="3"/>
        <v>10538738</v>
      </c>
      <c r="L34" s="398">
        <v>65458</v>
      </c>
      <c r="M34" s="398">
        <f t="shared" si="0"/>
        <v>-2245</v>
      </c>
      <c r="N34" s="398">
        <f>D34+'T5B_PLAN_vs_PRFM  (2)'!D34</f>
        <v>83048.081999999995</v>
      </c>
    </row>
    <row r="35" spans="1:14" s="356" customFormat="1">
      <c r="A35" s="355">
        <v>24</v>
      </c>
      <c r="B35" s="360" t="s">
        <v>715</v>
      </c>
      <c r="C35" s="10">
        <v>2005</v>
      </c>
      <c r="D35" s="388">
        <v>135395</v>
      </c>
      <c r="E35" s="383">
        <v>220</v>
      </c>
      <c r="F35" s="383">
        <f t="shared" si="1"/>
        <v>29786900</v>
      </c>
      <c r="G35" s="20">
        <v>2024</v>
      </c>
      <c r="H35" s="377">
        <f t="shared" si="2"/>
        <v>21624484.199999996</v>
      </c>
      <c r="I35" s="30">
        <v>220</v>
      </c>
      <c r="J35" s="377">
        <v>98293.109999999986</v>
      </c>
      <c r="K35" s="398">
        <f t="shared" si="3"/>
        <v>15831774</v>
      </c>
      <c r="L35" s="398">
        <v>98334</v>
      </c>
      <c r="M35" s="398">
        <f t="shared" si="0"/>
        <v>40.89000000001397</v>
      </c>
      <c r="N35" s="398">
        <f>D35+'T5B_PLAN_vs_PRFM  (2)'!D35</f>
        <v>135395</v>
      </c>
    </row>
    <row r="36" spans="1:14" s="356" customFormat="1">
      <c r="A36" s="355">
        <v>25</v>
      </c>
      <c r="B36" s="360" t="s">
        <v>693</v>
      </c>
      <c r="C36" s="10">
        <v>1339</v>
      </c>
      <c r="D36" s="388">
        <v>68545</v>
      </c>
      <c r="E36" s="383">
        <v>220</v>
      </c>
      <c r="F36" s="383">
        <f t="shared" si="1"/>
        <v>15079900</v>
      </c>
      <c r="G36" s="20">
        <v>1309</v>
      </c>
      <c r="H36" s="377">
        <f t="shared" si="2"/>
        <v>14221680</v>
      </c>
      <c r="I36" s="30">
        <v>220</v>
      </c>
      <c r="J36" s="377">
        <v>64644</v>
      </c>
      <c r="K36" s="398">
        <f t="shared" si="3"/>
        <v>10407684</v>
      </c>
      <c r="L36" s="398">
        <v>64644</v>
      </c>
      <c r="M36" s="398">
        <f t="shared" si="0"/>
        <v>0</v>
      </c>
      <c r="N36" s="398">
        <f>D36+'T5B_PLAN_vs_PRFM  (2)'!D36</f>
        <v>69118</v>
      </c>
    </row>
    <row r="37" spans="1:14" s="15" customFormat="1">
      <c r="A37" s="382">
        <v>26</v>
      </c>
      <c r="B37" s="360" t="s">
        <v>694</v>
      </c>
      <c r="C37" s="10">
        <v>1173</v>
      </c>
      <c r="D37" s="388">
        <v>78574</v>
      </c>
      <c r="E37" s="383">
        <v>220</v>
      </c>
      <c r="F37" s="383">
        <f t="shared" si="1"/>
        <v>17286280</v>
      </c>
      <c r="G37" s="20">
        <v>1128</v>
      </c>
      <c r="H37" s="377">
        <f t="shared" si="2"/>
        <v>16947260</v>
      </c>
      <c r="I37" s="30">
        <v>220</v>
      </c>
      <c r="J37" s="377">
        <v>77033</v>
      </c>
      <c r="K37" s="398">
        <f t="shared" si="3"/>
        <v>12402313</v>
      </c>
      <c r="L37" s="400">
        <v>77033</v>
      </c>
      <c r="M37" s="398">
        <f t="shared" si="0"/>
        <v>0</v>
      </c>
      <c r="N37" s="398">
        <f>D37+'T5B_PLAN_vs_PRFM  (2)'!D37</f>
        <v>78574</v>
      </c>
    </row>
    <row r="38" spans="1:14" s="356" customFormat="1">
      <c r="A38" s="355">
        <v>27</v>
      </c>
      <c r="B38" s="360" t="s">
        <v>695</v>
      </c>
      <c r="C38" s="10">
        <v>2486</v>
      </c>
      <c r="D38" s="388">
        <v>98275</v>
      </c>
      <c r="E38" s="383">
        <v>220</v>
      </c>
      <c r="F38" s="383">
        <f t="shared" si="1"/>
        <v>21620500</v>
      </c>
      <c r="G38" s="20">
        <v>2471</v>
      </c>
      <c r="H38" s="377">
        <f t="shared" si="2"/>
        <v>17757520</v>
      </c>
      <c r="I38" s="30">
        <v>220</v>
      </c>
      <c r="J38" s="377">
        <v>80716</v>
      </c>
      <c r="K38" s="398">
        <f t="shared" si="3"/>
        <v>12995276</v>
      </c>
      <c r="L38" s="398">
        <v>80716</v>
      </c>
      <c r="M38" s="398">
        <f t="shared" si="0"/>
        <v>0</v>
      </c>
      <c r="N38" s="398">
        <f>D38+'T5B_PLAN_vs_PRFM  (2)'!D38</f>
        <v>98275</v>
      </c>
    </row>
    <row r="39" spans="1:14" s="356" customFormat="1">
      <c r="A39" s="355">
        <v>28</v>
      </c>
      <c r="B39" s="360" t="s">
        <v>696</v>
      </c>
      <c r="C39" s="10">
        <v>2109</v>
      </c>
      <c r="D39" s="388">
        <v>69383</v>
      </c>
      <c r="E39" s="383">
        <v>220</v>
      </c>
      <c r="F39" s="383">
        <f t="shared" si="1"/>
        <v>15264260</v>
      </c>
      <c r="G39" s="20">
        <v>2094</v>
      </c>
      <c r="H39" s="377">
        <f t="shared" si="2"/>
        <v>13781900</v>
      </c>
      <c r="I39" s="30">
        <v>220</v>
      </c>
      <c r="J39" s="377">
        <v>62645</v>
      </c>
      <c r="K39" s="398">
        <f t="shared" si="3"/>
        <v>10085845</v>
      </c>
      <c r="L39" s="398">
        <v>62645</v>
      </c>
      <c r="M39" s="398">
        <f t="shared" si="0"/>
        <v>0</v>
      </c>
      <c r="N39" s="398">
        <f>D39+'T5B_PLAN_vs_PRFM  (2)'!D39</f>
        <v>69383</v>
      </c>
    </row>
    <row r="40" spans="1:14" s="356" customFormat="1">
      <c r="A40" s="355">
        <v>29</v>
      </c>
      <c r="B40" s="360" t="s">
        <v>716</v>
      </c>
      <c r="C40" s="10">
        <v>1285</v>
      </c>
      <c r="D40" s="388">
        <v>47668</v>
      </c>
      <c r="E40" s="383">
        <v>220</v>
      </c>
      <c r="F40" s="383">
        <f t="shared" si="1"/>
        <v>10486960</v>
      </c>
      <c r="G40" s="383">
        <v>1402</v>
      </c>
      <c r="H40" s="377">
        <f t="shared" si="2"/>
        <v>10948784.000000002</v>
      </c>
      <c r="I40" s="30">
        <v>220</v>
      </c>
      <c r="J40" s="377">
        <v>49767.200000000012</v>
      </c>
      <c r="K40" s="398">
        <f t="shared" si="3"/>
        <v>8160639.200000002</v>
      </c>
      <c r="L40" s="398">
        <v>50687.200000000012</v>
      </c>
      <c r="M40" s="398">
        <f t="shared" si="0"/>
        <v>920</v>
      </c>
      <c r="N40" s="398">
        <f>D40+'T5B_PLAN_vs_PRFM  (2)'!D40</f>
        <v>48337</v>
      </c>
    </row>
    <row r="41" spans="1:14" s="356" customFormat="1">
      <c r="A41" s="355">
        <v>30</v>
      </c>
      <c r="B41" s="360" t="s">
        <v>697</v>
      </c>
      <c r="C41" s="10">
        <v>2073</v>
      </c>
      <c r="D41" s="388">
        <v>88767</v>
      </c>
      <c r="E41" s="383">
        <v>220</v>
      </c>
      <c r="F41" s="383">
        <f t="shared" si="1"/>
        <v>19528740</v>
      </c>
      <c r="G41" s="20">
        <v>2065</v>
      </c>
      <c r="H41" s="377">
        <f t="shared" si="2"/>
        <v>18837280</v>
      </c>
      <c r="I41" s="30">
        <v>220</v>
      </c>
      <c r="J41" s="377">
        <v>85624</v>
      </c>
      <c r="K41" s="398">
        <f t="shared" si="3"/>
        <v>13552980</v>
      </c>
      <c r="L41" s="398">
        <v>84180</v>
      </c>
      <c r="M41" s="398">
        <f t="shared" si="0"/>
        <v>-1444</v>
      </c>
      <c r="N41" s="398">
        <f>D41+'T5B_PLAN_vs_PRFM  (2)'!D41</f>
        <v>88767</v>
      </c>
    </row>
    <row r="42" spans="1:14" s="356" customFormat="1">
      <c r="A42" s="355">
        <v>31</v>
      </c>
      <c r="B42" s="360" t="s">
        <v>698</v>
      </c>
      <c r="C42" s="10">
        <v>1234</v>
      </c>
      <c r="D42" s="388">
        <v>39912.6</v>
      </c>
      <c r="E42" s="383">
        <v>220</v>
      </c>
      <c r="F42" s="383">
        <f t="shared" si="1"/>
        <v>8780772</v>
      </c>
      <c r="G42" s="20">
        <v>1228</v>
      </c>
      <c r="H42" s="377">
        <f t="shared" si="2"/>
        <v>7916920</v>
      </c>
      <c r="I42" s="30">
        <v>220</v>
      </c>
      <c r="J42" s="377">
        <v>35986</v>
      </c>
      <c r="K42" s="398">
        <f t="shared" si="3"/>
        <v>5482211</v>
      </c>
      <c r="L42" s="398">
        <v>34051</v>
      </c>
      <c r="M42" s="398">
        <f t="shared" si="0"/>
        <v>-1935</v>
      </c>
      <c r="N42" s="398">
        <f>D42+'T5B_PLAN_vs_PRFM  (2)'!D42</f>
        <v>39912.6</v>
      </c>
    </row>
    <row r="43" spans="1:14" s="356" customFormat="1">
      <c r="A43" s="355">
        <v>32</v>
      </c>
      <c r="B43" s="360" t="s">
        <v>699</v>
      </c>
      <c r="C43" s="10">
        <v>903</v>
      </c>
      <c r="D43" s="388">
        <v>40570.400000000001</v>
      </c>
      <c r="E43" s="383">
        <v>220</v>
      </c>
      <c r="F43" s="383">
        <f t="shared" si="1"/>
        <v>8925488</v>
      </c>
      <c r="G43" s="20">
        <v>884</v>
      </c>
      <c r="H43" s="377">
        <f t="shared" si="2"/>
        <v>6223140</v>
      </c>
      <c r="I43" s="30">
        <v>220</v>
      </c>
      <c r="J43" s="377">
        <v>28287</v>
      </c>
      <c r="K43" s="398">
        <f t="shared" si="3"/>
        <v>4554207</v>
      </c>
      <c r="L43" s="398">
        <v>28287</v>
      </c>
      <c r="M43" s="398">
        <f t="shared" si="0"/>
        <v>0</v>
      </c>
      <c r="N43" s="398">
        <f>D43+'T5B_PLAN_vs_PRFM  (2)'!D43</f>
        <v>40570.400000000001</v>
      </c>
    </row>
    <row r="44" spans="1:14" s="356" customFormat="1">
      <c r="A44" s="355">
        <v>33</v>
      </c>
      <c r="B44" s="360" t="s">
        <v>700</v>
      </c>
      <c r="C44" s="10">
        <v>1632</v>
      </c>
      <c r="D44" s="388">
        <v>71105.2</v>
      </c>
      <c r="E44" s="383">
        <v>220</v>
      </c>
      <c r="F44" s="383">
        <f t="shared" si="1"/>
        <v>15643144</v>
      </c>
      <c r="G44" s="20">
        <v>1609</v>
      </c>
      <c r="H44" s="377">
        <f t="shared" si="2"/>
        <v>12064800</v>
      </c>
      <c r="I44" s="30">
        <v>220</v>
      </c>
      <c r="J44" s="377">
        <v>54840</v>
      </c>
      <c r="K44" s="398">
        <f t="shared" si="3"/>
        <v>8829240</v>
      </c>
      <c r="L44" s="398">
        <v>54840</v>
      </c>
      <c r="M44" s="398">
        <f t="shared" ref="M44:M63" si="4">L44-J44</f>
        <v>0</v>
      </c>
      <c r="N44" s="398">
        <f>D44+'T5B_PLAN_vs_PRFM  (2)'!D44</f>
        <v>71105.2</v>
      </c>
    </row>
    <row r="45" spans="1:14" s="356" customFormat="1">
      <c r="A45" s="355">
        <v>34</v>
      </c>
      <c r="B45" s="360" t="s">
        <v>701</v>
      </c>
      <c r="C45" s="10">
        <v>1880</v>
      </c>
      <c r="D45" s="388">
        <v>70147.364000000001</v>
      </c>
      <c r="E45" s="383">
        <v>220</v>
      </c>
      <c r="F45" s="383">
        <f t="shared" si="1"/>
        <v>15432420.08</v>
      </c>
      <c r="G45" s="20">
        <v>1868</v>
      </c>
      <c r="H45" s="377">
        <f t="shared" si="2"/>
        <v>14070870</v>
      </c>
      <c r="I45" s="30">
        <v>220</v>
      </c>
      <c r="J45" s="377">
        <v>63958.5</v>
      </c>
      <c r="K45" s="398">
        <f t="shared" si="3"/>
        <v>9944004</v>
      </c>
      <c r="L45" s="398">
        <v>61764</v>
      </c>
      <c r="M45" s="398">
        <f t="shared" si="4"/>
        <v>-2194.5</v>
      </c>
      <c r="N45" s="398">
        <f>D45+'T5B_PLAN_vs_PRFM  (2)'!D45</f>
        <v>70147.364000000001</v>
      </c>
    </row>
    <row r="46" spans="1:14" s="356" customFormat="1">
      <c r="A46" s="355">
        <v>35</v>
      </c>
      <c r="B46" s="360" t="s">
        <v>702</v>
      </c>
      <c r="C46" s="10">
        <v>1977</v>
      </c>
      <c r="D46" s="388">
        <v>79125</v>
      </c>
      <c r="E46" s="383">
        <v>220</v>
      </c>
      <c r="F46" s="383">
        <f t="shared" si="1"/>
        <v>17407500</v>
      </c>
      <c r="G46" s="20">
        <v>1909</v>
      </c>
      <c r="H46" s="377">
        <f t="shared" si="2"/>
        <v>14330800</v>
      </c>
      <c r="I46" s="30">
        <v>220</v>
      </c>
      <c r="J46" s="377">
        <v>65140</v>
      </c>
      <c r="K46" s="398">
        <f t="shared" si="3"/>
        <v>10487540</v>
      </c>
      <c r="L46" s="398">
        <v>65140</v>
      </c>
      <c r="M46" s="398">
        <f t="shared" si="4"/>
        <v>0</v>
      </c>
      <c r="N46" s="398">
        <f>D46+'T5B_PLAN_vs_PRFM  (2)'!D46</f>
        <v>79805</v>
      </c>
    </row>
    <row r="47" spans="1:14" s="356" customFormat="1">
      <c r="A47" s="355">
        <v>36</v>
      </c>
      <c r="B47" s="360" t="s">
        <v>717</v>
      </c>
      <c r="C47" s="10">
        <v>1701</v>
      </c>
      <c r="D47" s="388">
        <v>100848</v>
      </c>
      <c r="E47" s="383">
        <v>220</v>
      </c>
      <c r="F47" s="383">
        <f t="shared" si="1"/>
        <v>22186560</v>
      </c>
      <c r="G47" s="20">
        <v>1596</v>
      </c>
      <c r="H47" s="377">
        <f t="shared" si="2"/>
        <v>17033280</v>
      </c>
      <c r="I47" s="30">
        <v>220</v>
      </c>
      <c r="J47" s="377">
        <v>77424</v>
      </c>
      <c r="K47" s="398">
        <f t="shared" si="3"/>
        <v>12465425</v>
      </c>
      <c r="L47" s="398">
        <v>77425</v>
      </c>
      <c r="M47" s="398">
        <f t="shared" si="4"/>
        <v>1</v>
      </c>
      <c r="N47" s="398">
        <f>D47+'T5B_PLAN_vs_PRFM  (2)'!D47</f>
        <v>100848</v>
      </c>
    </row>
    <row r="48" spans="1:14" s="356" customFormat="1">
      <c r="A48" s="355">
        <v>37</v>
      </c>
      <c r="B48" s="360" t="s">
        <v>703</v>
      </c>
      <c r="C48" s="10">
        <v>2941</v>
      </c>
      <c r="D48" s="388">
        <v>90500</v>
      </c>
      <c r="E48" s="383">
        <v>220</v>
      </c>
      <c r="F48" s="383">
        <f t="shared" si="1"/>
        <v>19910000</v>
      </c>
      <c r="G48" s="20">
        <v>2939</v>
      </c>
      <c r="H48" s="377">
        <f t="shared" si="2"/>
        <v>18522680</v>
      </c>
      <c r="I48" s="30">
        <v>220</v>
      </c>
      <c r="J48" s="377">
        <v>84194</v>
      </c>
      <c r="K48" s="398">
        <f t="shared" si="3"/>
        <v>13555234</v>
      </c>
      <c r="L48" s="398">
        <v>84194</v>
      </c>
      <c r="M48" s="398">
        <f t="shared" si="4"/>
        <v>0</v>
      </c>
      <c r="N48" s="398">
        <f>D48+'T5B_PLAN_vs_PRFM  (2)'!D48</f>
        <v>91314</v>
      </c>
    </row>
    <row r="49" spans="1:14" s="356" customFormat="1">
      <c r="A49" s="355">
        <v>38</v>
      </c>
      <c r="B49" s="360" t="s">
        <v>704</v>
      </c>
      <c r="C49" s="10">
        <v>2208</v>
      </c>
      <c r="D49" s="388">
        <v>121900</v>
      </c>
      <c r="E49" s="383">
        <v>220</v>
      </c>
      <c r="F49" s="383">
        <f t="shared" si="1"/>
        <v>26818000</v>
      </c>
      <c r="G49" s="20">
        <v>2207</v>
      </c>
      <c r="H49" s="377">
        <f t="shared" si="2"/>
        <v>22443740</v>
      </c>
      <c r="I49" s="30">
        <v>220</v>
      </c>
      <c r="J49" s="377">
        <v>102017</v>
      </c>
      <c r="K49" s="398">
        <f t="shared" si="3"/>
        <v>16424737</v>
      </c>
      <c r="L49" s="398">
        <v>102017</v>
      </c>
      <c r="M49" s="398">
        <f t="shared" si="4"/>
        <v>0</v>
      </c>
      <c r="N49" s="398">
        <f>D49+'T5B_PLAN_vs_PRFM  (2)'!D49</f>
        <v>121900</v>
      </c>
    </row>
    <row r="50" spans="1:14" s="356" customFormat="1">
      <c r="A50" s="355">
        <v>39</v>
      </c>
      <c r="B50" s="360" t="s">
        <v>705</v>
      </c>
      <c r="C50" s="10">
        <v>2714</v>
      </c>
      <c r="D50" s="388">
        <v>97587</v>
      </c>
      <c r="E50" s="383">
        <v>220</v>
      </c>
      <c r="F50" s="383">
        <f t="shared" si="1"/>
        <v>21469140</v>
      </c>
      <c r="G50" s="383">
        <v>2675</v>
      </c>
      <c r="H50" s="377">
        <f t="shared" si="2"/>
        <v>18297620</v>
      </c>
      <c r="I50" s="30">
        <v>220</v>
      </c>
      <c r="J50" s="377">
        <v>83171</v>
      </c>
      <c r="K50" s="398">
        <f t="shared" si="3"/>
        <v>13390531</v>
      </c>
      <c r="L50" s="398">
        <v>83171</v>
      </c>
      <c r="M50" s="398">
        <f t="shared" si="4"/>
        <v>0</v>
      </c>
      <c r="N50" s="398">
        <f>D50+'T5B_PLAN_vs_PRFM  (2)'!D50</f>
        <v>97587</v>
      </c>
    </row>
    <row r="51" spans="1:14" s="356" customFormat="1">
      <c r="A51" s="355">
        <v>40</v>
      </c>
      <c r="B51" s="360" t="s">
        <v>706</v>
      </c>
      <c r="C51" s="10">
        <v>1401</v>
      </c>
      <c r="D51" s="388">
        <v>62546</v>
      </c>
      <c r="E51" s="383">
        <v>220</v>
      </c>
      <c r="F51" s="383">
        <f t="shared" si="1"/>
        <v>13760120</v>
      </c>
      <c r="G51" s="20">
        <v>1400</v>
      </c>
      <c r="H51" s="377">
        <f t="shared" si="2"/>
        <v>11684640</v>
      </c>
      <c r="I51" s="30">
        <v>220</v>
      </c>
      <c r="J51" s="377">
        <v>53112</v>
      </c>
      <c r="K51" s="398">
        <f t="shared" si="3"/>
        <v>8551032</v>
      </c>
      <c r="L51" s="398">
        <v>53112</v>
      </c>
      <c r="M51" s="398">
        <f t="shared" si="4"/>
        <v>0</v>
      </c>
      <c r="N51" s="398">
        <f>D51+'T5B_PLAN_vs_PRFM  (2)'!D51</f>
        <v>62546</v>
      </c>
    </row>
    <row r="52" spans="1:14" s="356" customFormat="1">
      <c r="A52" s="355">
        <v>41</v>
      </c>
      <c r="B52" s="360" t="s">
        <v>707</v>
      </c>
      <c r="C52" s="10">
        <v>2174</v>
      </c>
      <c r="D52" s="388">
        <v>78666</v>
      </c>
      <c r="E52" s="383">
        <v>220</v>
      </c>
      <c r="F52" s="383">
        <f t="shared" si="1"/>
        <v>17306520</v>
      </c>
      <c r="G52" s="20">
        <v>2146</v>
      </c>
      <c r="H52" s="377">
        <f t="shared" si="2"/>
        <v>16135240</v>
      </c>
      <c r="I52" s="30">
        <v>220</v>
      </c>
      <c r="J52" s="377">
        <v>73342</v>
      </c>
      <c r="K52" s="398">
        <f t="shared" si="3"/>
        <v>11808062</v>
      </c>
      <c r="L52" s="398">
        <v>73342</v>
      </c>
      <c r="M52" s="398">
        <f t="shared" si="4"/>
        <v>0</v>
      </c>
      <c r="N52" s="398">
        <f>D52+'T5B_PLAN_vs_PRFM  (2)'!D52</f>
        <v>78666</v>
      </c>
    </row>
    <row r="53" spans="1:14" s="356" customFormat="1">
      <c r="A53" s="355">
        <v>42</v>
      </c>
      <c r="B53" s="360" t="s">
        <v>708</v>
      </c>
      <c r="C53" s="10">
        <v>1636</v>
      </c>
      <c r="D53" s="388">
        <v>66752.800000000003</v>
      </c>
      <c r="E53" s="383">
        <v>220</v>
      </c>
      <c r="F53" s="383">
        <f t="shared" si="1"/>
        <v>14685616</v>
      </c>
      <c r="G53" s="20">
        <v>1632</v>
      </c>
      <c r="H53" s="377">
        <f t="shared" si="2"/>
        <v>12717980</v>
      </c>
      <c r="I53" s="30">
        <v>220</v>
      </c>
      <c r="J53" s="377">
        <v>57809</v>
      </c>
      <c r="K53" s="398">
        <f t="shared" si="3"/>
        <v>9307249</v>
      </c>
      <c r="L53" s="398">
        <v>57809</v>
      </c>
      <c r="M53" s="398">
        <f t="shared" si="4"/>
        <v>0</v>
      </c>
      <c r="N53" s="398">
        <f>D53+'T5B_PLAN_vs_PRFM  (2)'!D53</f>
        <v>66752.800000000003</v>
      </c>
    </row>
    <row r="54" spans="1:14" s="356" customFormat="1">
      <c r="A54" s="355">
        <v>43</v>
      </c>
      <c r="B54" s="360" t="s">
        <v>709</v>
      </c>
      <c r="C54" s="10">
        <v>905</v>
      </c>
      <c r="D54" s="388">
        <v>32822</v>
      </c>
      <c r="E54" s="383">
        <v>220</v>
      </c>
      <c r="F54" s="383">
        <f t="shared" si="1"/>
        <v>7220840</v>
      </c>
      <c r="G54" s="20">
        <v>823</v>
      </c>
      <c r="H54" s="377">
        <f t="shared" si="2"/>
        <v>5925920</v>
      </c>
      <c r="I54" s="30">
        <v>220</v>
      </c>
      <c r="J54" s="377">
        <v>26936</v>
      </c>
      <c r="K54" s="398">
        <f t="shared" si="3"/>
        <v>4336696</v>
      </c>
      <c r="L54" s="398">
        <v>26936</v>
      </c>
      <c r="M54" s="398">
        <f t="shared" si="4"/>
        <v>0</v>
      </c>
      <c r="N54" s="398">
        <f>D54+'T5B_PLAN_vs_PRFM  (2)'!D54</f>
        <v>32822</v>
      </c>
    </row>
    <row r="55" spans="1:14" s="356" customFormat="1">
      <c r="A55" s="355">
        <v>44</v>
      </c>
      <c r="B55" s="360" t="s">
        <v>710</v>
      </c>
      <c r="C55" s="10">
        <v>989</v>
      </c>
      <c r="D55" s="388">
        <v>43882</v>
      </c>
      <c r="E55" s="383">
        <v>220</v>
      </c>
      <c r="F55" s="383">
        <f t="shared" si="1"/>
        <v>9654040</v>
      </c>
      <c r="G55" s="20">
        <v>934</v>
      </c>
      <c r="H55" s="377">
        <f t="shared" si="2"/>
        <v>9515000</v>
      </c>
      <c r="I55" s="30">
        <v>220</v>
      </c>
      <c r="J55" s="377">
        <v>43250</v>
      </c>
      <c r="K55" s="398">
        <f t="shared" si="3"/>
        <v>6963250</v>
      </c>
      <c r="L55" s="398">
        <v>43250</v>
      </c>
      <c r="M55" s="398">
        <f t="shared" si="4"/>
        <v>0</v>
      </c>
      <c r="N55" s="398">
        <f>D55+'T5B_PLAN_vs_PRFM  (2)'!D55</f>
        <v>43882</v>
      </c>
    </row>
    <row r="56" spans="1:14" s="356" customFormat="1">
      <c r="A56" s="355">
        <v>45</v>
      </c>
      <c r="B56" s="360" t="s">
        <v>711</v>
      </c>
      <c r="C56" s="10">
        <v>2296</v>
      </c>
      <c r="D56" s="388">
        <v>83572</v>
      </c>
      <c r="E56" s="383">
        <v>220</v>
      </c>
      <c r="F56" s="383">
        <f t="shared" si="1"/>
        <v>18385840</v>
      </c>
      <c r="G56" s="20">
        <v>2286</v>
      </c>
      <c r="H56" s="377">
        <f t="shared" si="2"/>
        <v>20853907.800000001</v>
      </c>
      <c r="I56" s="30">
        <v>220</v>
      </c>
      <c r="J56" s="377">
        <v>94790.49</v>
      </c>
      <c r="K56" s="398">
        <f t="shared" si="3"/>
        <v>12504226</v>
      </c>
      <c r="L56" s="398">
        <v>77666</v>
      </c>
      <c r="M56" s="398">
        <f t="shared" si="4"/>
        <v>-17124.490000000005</v>
      </c>
      <c r="N56" s="398">
        <f>D56+'T5B_PLAN_vs_PRFM  (2)'!D56</f>
        <v>83572</v>
      </c>
    </row>
    <row r="57" spans="1:14" s="356" customFormat="1">
      <c r="A57" s="355">
        <v>46</v>
      </c>
      <c r="B57" s="360" t="s">
        <v>712</v>
      </c>
      <c r="C57" s="10">
        <v>1671</v>
      </c>
      <c r="D57" s="388">
        <v>96567</v>
      </c>
      <c r="E57" s="383">
        <v>220</v>
      </c>
      <c r="F57" s="383">
        <f t="shared" si="1"/>
        <v>21244740</v>
      </c>
      <c r="G57" s="20">
        <v>1647</v>
      </c>
      <c r="H57" s="377">
        <f t="shared" si="2"/>
        <v>15296212.799999997</v>
      </c>
      <c r="I57" s="30">
        <v>220</v>
      </c>
      <c r="J57" s="377">
        <v>69528.239999999991</v>
      </c>
      <c r="K57" s="398">
        <f t="shared" si="3"/>
        <v>11181128</v>
      </c>
      <c r="L57" s="398">
        <v>69448</v>
      </c>
      <c r="M57" s="398">
        <f t="shared" si="4"/>
        <v>-80.239999999990687</v>
      </c>
      <c r="N57" s="398">
        <f>D57+'T5B_PLAN_vs_PRFM  (2)'!D57</f>
        <v>96567</v>
      </c>
    </row>
    <row r="58" spans="1:14" s="356" customFormat="1">
      <c r="A58" s="355">
        <v>47</v>
      </c>
      <c r="B58" s="360" t="s">
        <v>713</v>
      </c>
      <c r="C58" s="10">
        <v>1528</v>
      </c>
      <c r="D58" s="388">
        <v>93193.599999999991</v>
      </c>
      <c r="E58" s="383">
        <v>220</v>
      </c>
      <c r="F58" s="383">
        <f t="shared" si="1"/>
        <v>20502591.999999996</v>
      </c>
      <c r="G58" s="20">
        <v>1518</v>
      </c>
      <c r="H58" s="377">
        <f t="shared" si="2"/>
        <v>16027440</v>
      </c>
      <c r="I58" s="30">
        <v>220</v>
      </c>
      <c r="J58" s="377">
        <v>72852</v>
      </c>
      <c r="K58" s="398">
        <f t="shared" si="3"/>
        <v>11729172</v>
      </c>
      <c r="L58" s="398">
        <v>72852</v>
      </c>
      <c r="M58" s="398">
        <f t="shared" si="4"/>
        <v>0</v>
      </c>
      <c r="N58" s="398">
        <f>D58+'T5B_PLAN_vs_PRFM  (2)'!D58</f>
        <v>93193.599999999991</v>
      </c>
    </row>
    <row r="59" spans="1:14" s="356" customFormat="1">
      <c r="A59" s="355">
        <v>48</v>
      </c>
      <c r="B59" s="360" t="s">
        <v>718</v>
      </c>
      <c r="C59" s="10">
        <v>1803</v>
      </c>
      <c r="D59" s="388">
        <v>121470</v>
      </c>
      <c r="E59" s="383">
        <v>220</v>
      </c>
      <c r="F59" s="383">
        <f t="shared" si="1"/>
        <v>26723400</v>
      </c>
      <c r="G59" s="20">
        <v>1724</v>
      </c>
      <c r="H59" s="377">
        <f t="shared" si="2"/>
        <v>18692300</v>
      </c>
      <c r="I59" s="30">
        <v>220</v>
      </c>
      <c r="J59" s="377">
        <v>84965</v>
      </c>
      <c r="K59" s="398">
        <f t="shared" si="3"/>
        <v>13679365</v>
      </c>
      <c r="L59" s="398">
        <v>84965</v>
      </c>
      <c r="M59" s="398">
        <f t="shared" si="4"/>
        <v>0</v>
      </c>
      <c r="N59" s="398">
        <f>D59+'T5B_PLAN_vs_PRFM  (2)'!D59</f>
        <v>121470</v>
      </c>
    </row>
    <row r="60" spans="1:14" s="356" customFormat="1">
      <c r="A60" s="355">
        <v>49</v>
      </c>
      <c r="B60" s="360" t="s">
        <v>719</v>
      </c>
      <c r="C60" s="10">
        <v>1456</v>
      </c>
      <c r="D60" s="388">
        <v>66556</v>
      </c>
      <c r="E60" s="383">
        <v>220</v>
      </c>
      <c r="F60" s="383">
        <f t="shared" si="1"/>
        <v>14642320</v>
      </c>
      <c r="G60" s="20">
        <v>1420</v>
      </c>
      <c r="H60" s="377">
        <f t="shared" si="2"/>
        <v>11697840</v>
      </c>
      <c r="I60" s="30">
        <v>220</v>
      </c>
      <c r="J60" s="377">
        <v>53172</v>
      </c>
      <c r="K60" s="398">
        <f t="shared" si="3"/>
        <v>8560692</v>
      </c>
      <c r="L60" s="398">
        <v>53172</v>
      </c>
      <c r="M60" s="398">
        <f t="shared" si="4"/>
        <v>0</v>
      </c>
      <c r="N60" s="398">
        <f>D60+'T5B_PLAN_vs_PRFM  (2)'!D60</f>
        <v>66556</v>
      </c>
    </row>
    <row r="61" spans="1:14" s="356" customFormat="1">
      <c r="A61" s="355">
        <v>50</v>
      </c>
      <c r="B61" s="360" t="s">
        <v>714</v>
      </c>
      <c r="C61" s="10">
        <v>796</v>
      </c>
      <c r="D61" s="388">
        <v>37983</v>
      </c>
      <c r="E61" s="383">
        <v>220</v>
      </c>
      <c r="F61" s="383">
        <f t="shared" si="1"/>
        <v>8356260</v>
      </c>
      <c r="G61" s="20">
        <v>798</v>
      </c>
      <c r="H61" s="377">
        <f t="shared" si="2"/>
        <v>7678660</v>
      </c>
      <c r="I61" s="30">
        <v>220</v>
      </c>
      <c r="J61" s="377">
        <v>34903</v>
      </c>
      <c r="K61" s="398">
        <f t="shared" si="3"/>
        <v>5619383</v>
      </c>
      <c r="L61" s="398">
        <v>34903</v>
      </c>
      <c r="M61" s="398">
        <f t="shared" si="4"/>
        <v>0</v>
      </c>
      <c r="N61" s="398">
        <f>D61+'T5B_PLAN_vs_PRFM  (2)'!D61</f>
        <v>37983</v>
      </c>
    </row>
    <row r="62" spans="1:14" s="356" customFormat="1">
      <c r="A62" s="355">
        <v>51</v>
      </c>
      <c r="B62" s="360" t="s">
        <v>720</v>
      </c>
      <c r="C62" s="10">
        <v>1979</v>
      </c>
      <c r="D62" s="388">
        <v>82426</v>
      </c>
      <c r="E62" s="383">
        <v>220</v>
      </c>
      <c r="F62" s="383">
        <f t="shared" si="1"/>
        <v>18133720</v>
      </c>
      <c r="G62" s="20">
        <v>1923</v>
      </c>
      <c r="H62" s="377">
        <f t="shared" si="2"/>
        <v>15716580</v>
      </c>
      <c r="I62" s="30">
        <v>220</v>
      </c>
      <c r="J62" s="377">
        <v>71439</v>
      </c>
      <c r="K62" s="398">
        <f t="shared" si="3"/>
        <v>11501679</v>
      </c>
      <c r="L62" s="398">
        <v>71439</v>
      </c>
      <c r="M62" s="398">
        <f t="shared" si="4"/>
        <v>0</v>
      </c>
      <c r="N62" s="398">
        <f>D62+'T5B_PLAN_vs_PRFM  (2)'!D62</f>
        <v>82426</v>
      </c>
    </row>
    <row r="63" spans="1:14">
      <c r="A63" s="1049" t="s">
        <v>19</v>
      </c>
      <c r="B63" s="1051"/>
      <c r="C63" s="31">
        <f t="shared" ref="C63" si="5">SUM(C12:C62)</f>
        <v>83634</v>
      </c>
      <c r="D63" s="397">
        <v>3713139.7560000005</v>
      </c>
      <c r="E63" s="397">
        <v>220</v>
      </c>
      <c r="F63" s="397">
        <v>816890800</v>
      </c>
      <c r="G63" s="31">
        <v>82503</v>
      </c>
      <c r="H63" s="408">
        <v>706793120</v>
      </c>
      <c r="I63" s="409">
        <v>220</v>
      </c>
      <c r="J63" s="397">
        <v>3212695.64</v>
      </c>
      <c r="K63" s="398">
        <f t="shared" si="3"/>
        <v>511530512.14999998</v>
      </c>
      <c r="L63" s="398">
        <f>SUM(L12:L62)</f>
        <v>3177208.15</v>
      </c>
      <c r="M63" s="398">
        <f t="shared" si="4"/>
        <v>-35487.490000000224</v>
      </c>
      <c r="N63" s="398"/>
    </row>
    <row r="64" spans="1:14">
      <c r="A64" s="12"/>
      <c r="B64" s="32"/>
      <c r="C64" s="32"/>
      <c r="D64" s="23"/>
      <c r="E64" s="23"/>
      <c r="F64" s="23"/>
      <c r="G64" s="23"/>
      <c r="H64" s="23"/>
      <c r="I64" s="23"/>
      <c r="J64" s="23"/>
    </row>
    <row r="65" spans="1:10">
      <c r="A65" s="12"/>
      <c r="B65" s="32"/>
      <c r="C65" s="419"/>
      <c r="D65" s="23"/>
      <c r="E65" s="23"/>
      <c r="F65" s="23"/>
      <c r="G65" s="23"/>
      <c r="H65" s="23"/>
      <c r="I65" s="23"/>
      <c r="J65" s="23"/>
    </row>
    <row r="66" spans="1:10">
      <c r="A66" s="12"/>
      <c r="B66" s="32"/>
      <c r="C66" s="32"/>
      <c r="D66" s="23"/>
      <c r="E66" s="23"/>
      <c r="F66" s="23"/>
      <c r="G66" s="23"/>
      <c r="H66" s="23"/>
      <c r="I66" s="23"/>
      <c r="J66" s="23"/>
    </row>
    <row r="67" spans="1:10" ht="15.75" customHeight="1">
      <c r="A67" s="15" t="s">
        <v>12</v>
      </c>
      <c r="B67" s="15"/>
      <c r="C67" s="15"/>
      <c r="D67" s="15"/>
      <c r="E67" s="15"/>
      <c r="F67" s="15"/>
      <c r="G67" s="15"/>
      <c r="I67" s="1038" t="s">
        <v>13</v>
      </c>
      <c r="J67" s="1038"/>
    </row>
    <row r="68" spans="1:10" ht="12.75" customHeight="1">
      <c r="A68" s="1039" t="s">
        <v>14</v>
      </c>
      <c r="B68" s="1039"/>
      <c r="C68" s="1039"/>
      <c r="D68" s="1039"/>
      <c r="E68" s="1039"/>
      <c r="F68" s="1039"/>
      <c r="G68" s="1039"/>
      <c r="H68" s="1039"/>
      <c r="I68" s="1039"/>
      <c r="J68" s="1039"/>
    </row>
    <row r="69" spans="1:10" ht="12.75" customHeight="1">
      <c r="A69" s="1039" t="s">
        <v>20</v>
      </c>
      <c r="B69" s="1039"/>
      <c r="C69" s="1039"/>
      <c r="D69" s="1039"/>
      <c r="E69" s="1039"/>
      <c r="F69" s="1039"/>
      <c r="G69" s="1039"/>
      <c r="H69" s="1039"/>
      <c r="I69" s="1039"/>
      <c r="J69" s="1039"/>
    </row>
    <row r="70" spans="1:10">
      <c r="A70" s="15"/>
      <c r="B70" s="15"/>
      <c r="C70" s="15"/>
      <c r="E70" s="15"/>
      <c r="H70" s="1037" t="s">
        <v>76</v>
      </c>
      <c r="I70" s="1037"/>
      <c r="J70" s="1037"/>
    </row>
    <row r="74" spans="1:10">
      <c r="A74" s="1166"/>
      <c r="B74" s="1166"/>
      <c r="C74" s="1166"/>
      <c r="D74" s="1166"/>
      <c r="E74" s="1166"/>
      <c r="F74" s="1166"/>
      <c r="G74" s="1166"/>
      <c r="H74" s="1166"/>
      <c r="I74" s="1166"/>
      <c r="J74" s="1166"/>
    </row>
    <row r="76" spans="1:10">
      <c r="A76" s="1166"/>
      <c r="B76" s="1166"/>
      <c r="C76" s="1166"/>
      <c r="D76" s="1166"/>
      <c r="E76" s="1166"/>
      <c r="F76" s="1166"/>
      <c r="G76" s="1166"/>
      <c r="H76" s="1166"/>
      <c r="I76" s="1166"/>
      <c r="J76" s="1166"/>
    </row>
  </sheetData>
  <mergeCells count="16">
    <mergeCell ref="E1:I1"/>
    <mergeCell ref="A2:J2"/>
    <mergeCell ref="A3:J3"/>
    <mergeCell ref="G9:J9"/>
    <mergeCell ref="C9:F9"/>
    <mergeCell ref="H8:J8"/>
    <mergeCell ref="A5:J5"/>
    <mergeCell ref="A9:A10"/>
    <mergeCell ref="B9:B10"/>
    <mergeCell ref="A63:B63"/>
    <mergeCell ref="I67:J67"/>
    <mergeCell ref="H70:J70"/>
    <mergeCell ref="A76:J76"/>
    <mergeCell ref="A74:J74"/>
    <mergeCell ref="A68:J68"/>
    <mergeCell ref="A69:J69"/>
  </mergeCells>
  <phoneticPr fontId="0" type="noConversion"/>
  <printOptions horizontalCentered="1"/>
  <pageMargins left="0.64" right="0.70866141732283505" top="0.59" bottom="0" header="0.54" footer="0.31496062992126"/>
  <pageSetup paperSize="9" scale="95" orientation="landscape" r:id="rId1"/>
  <rowBreaks count="1" manualBreakCount="1">
    <brk id="37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view="pageBreakPreview" topLeftCell="B30" zoomScale="115" zoomScaleSheetLayoutView="115" workbookViewId="0">
      <selection activeCell="K12" sqref="K12:K62"/>
    </sheetView>
  </sheetViews>
  <sheetFormatPr defaultColWidth="9.140625" defaultRowHeight="12.75"/>
  <cols>
    <col min="1" max="1" width="7.42578125" style="16" customWidth="1"/>
    <col min="2" max="2" width="17.140625" style="16" customWidth="1"/>
    <col min="3" max="4" width="11" style="16" customWidth="1"/>
    <col min="5" max="5" width="14.140625" style="16" customWidth="1"/>
    <col min="6" max="6" width="14.28515625" style="16" customWidth="1"/>
    <col min="7" max="7" width="13.28515625" style="16" customWidth="1"/>
    <col min="8" max="8" width="14.7109375" style="16" customWidth="1"/>
    <col min="9" max="9" width="16.7109375" style="16" customWidth="1"/>
    <col min="10" max="10" width="19.28515625" style="16" customWidth="1"/>
    <col min="11" max="16384" width="9.140625" style="16"/>
  </cols>
  <sheetData>
    <row r="1" spans="1:16" customFormat="1">
      <c r="E1" s="1033"/>
      <c r="F1" s="1033"/>
      <c r="G1" s="1033"/>
      <c r="H1" s="1033"/>
      <c r="I1" s="1033"/>
      <c r="J1" s="147" t="s">
        <v>355</v>
      </c>
    </row>
    <row r="2" spans="1:16" customFormat="1" ht="15">
      <c r="A2" s="1156" t="s">
        <v>0</v>
      </c>
      <c r="B2" s="1156"/>
      <c r="C2" s="1156"/>
      <c r="D2" s="1156"/>
      <c r="E2" s="1156"/>
      <c r="F2" s="1156"/>
      <c r="G2" s="1156"/>
      <c r="H2" s="1156"/>
      <c r="I2" s="1156"/>
      <c r="J2" s="1156"/>
    </row>
    <row r="3" spans="1:16" customFormat="1" ht="20.25">
      <c r="A3" s="1092" t="s">
        <v>546</v>
      </c>
      <c r="B3" s="1092"/>
      <c r="C3" s="1092"/>
      <c r="D3" s="1092"/>
      <c r="E3" s="1092"/>
      <c r="F3" s="1092"/>
      <c r="G3" s="1092"/>
      <c r="H3" s="1092"/>
      <c r="I3" s="1092"/>
      <c r="J3" s="1092"/>
    </row>
    <row r="4" spans="1:16" customFormat="1" ht="14.25" customHeight="1"/>
    <row r="5" spans="1:16" ht="15.75">
      <c r="A5" s="1159" t="s">
        <v>598</v>
      </c>
      <c r="B5" s="1159"/>
      <c r="C5" s="1159"/>
      <c r="D5" s="1159"/>
      <c r="E5" s="1159"/>
      <c r="F5" s="1159"/>
      <c r="G5" s="1159"/>
      <c r="H5" s="1159"/>
      <c r="I5" s="1159"/>
      <c r="J5" s="1159"/>
    </row>
    <row r="6" spans="1:16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/>
    <row r="8" spans="1:16">
      <c r="A8" s="404" t="s">
        <v>745</v>
      </c>
      <c r="B8" s="404"/>
      <c r="C8" s="401"/>
      <c r="H8" s="1144" t="s">
        <v>747</v>
      </c>
      <c r="I8" s="1144"/>
      <c r="J8" s="1144"/>
    </row>
    <row r="9" spans="1:16">
      <c r="A9" s="1089" t="s">
        <v>2</v>
      </c>
      <c r="B9" s="1089" t="s">
        <v>3</v>
      </c>
      <c r="C9" s="1049" t="s">
        <v>562</v>
      </c>
      <c r="D9" s="1050"/>
      <c r="E9" s="1050"/>
      <c r="F9" s="1051"/>
      <c r="G9" s="1049" t="s">
        <v>93</v>
      </c>
      <c r="H9" s="1050"/>
      <c r="I9" s="1050"/>
      <c r="J9" s="1051"/>
      <c r="O9" s="20"/>
      <c r="P9" s="23"/>
    </row>
    <row r="10" spans="1:16" ht="51">
      <c r="A10" s="1089"/>
      <c r="B10" s="1089"/>
      <c r="C10" s="5" t="s">
        <v>167</v>
      </c>
      <c r="D10" s="5" t="s">
        <v>17</v>
      </c>
      <c r="E10" s="291" t="s">
        <v>753</v>
      </c>
      <c r="F10" s="7" t="s">
        <v>185</v>
      </c>
      <c r="G10" s="5" t="s">
        <v>167</v>
      </c>
      <c r="H10" s="27" t="s">
        <v>18</v>
      </c>
      <c r="I10" s="113" t="s">
        <v>103</v>
      </c>
      <c r="J10" s="5" t="s">
        <v>186</v>
      </c>
    </row>
    <row r="11" spans="1:16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9">
        <v>8</v>
      </c>
      <c r="I11" s="5">
        <v>9</v>
      </c>
      <c r="J11" s="5">
        <v>10</v>
      </c>
    </row>
    <row r="12" spans="1:16">
      <c r="A12" s="19">
        <v>1</v>
      </c>
      <c r="B12" s="360" t="s">
        <v>670</v>
      </c>
      <c r="C12" s="20">
        <v>298</v>
      </c>
      <c r="D12" s="29">
        <v>18923</v>
      </c>
      <c r="E12" s="20">
        <v>220</v>
      </c>
      <c r="F12" s="20">
        <f>D12*E12</f>
        <v>4163060</v>
      </c>
      <c r="G12" s="20">
        <v>298</v>
      </c>
      <c r="H12" s="377">
        <f>J12*I12</f>
        <v>4048440</v>
      </c>
      <c r="I12" s="30">
        <v>220</v>
      </c>
      <c r="J12" s="377">
        <v>18402</v>
      </c>
      <c r="K12" s="398">
        <f>F12+T5_PLAN_vs_PRFM!F12+'T5B_PLAN_vs_PRFM  (2)'!F12</f>
        <v>10429540</v>
      </c>
      <c r="L12" s="398">
        <v>0</v>
      </c>
    </row>
    <row r="13" spans="1:16">
      <c r="A13" s="19">
        <v>2</v>
      </c>
      <c r="B13" s="360" t="s">
        <v>671</v>
      </c>
      <c r="C13" s="20">
        <v>372</v>
      </c>
      <c r="D13" s="29">
        <v>25691</v>
      </c>
      <c r="E13" s="20">
        <v>220</v>
      </c>
      <c r="F13" s="20">
        <f t="shared" ref="F13:F63" si="0">D13*E13</f>
        <v>5652020</v>
      </c>
      <c r="G13" s="20">
        <v>372</v>
      </c>
      <c r="H13" s="377">
        <f t="shared" ref="H13:H62" si="1">J13*I13</f>
        <v>4587000</v>
      </c>
      <c r="I13" s="30">
        <v>220</v>
      </c>
      <c r="J13" s="377">
        <v>20850</v>
      </c>
      <c r="K13" s="398">
        <f>F13+T5_PLAN_vs_PRFM!F13+'T5B_PLAN_vs_PRFM  (2)'!F13</f>
        <v>24618120.999999996</v>
      </c>
      <c r="L13" s="398">
        <v>0</v>
      </c>
    </row>
    <row r="14" spans="1:16">
      <c r="A14" s="19">
        <v>3</v>
      </c>
      <c r="B14" s="360" t="s">
        <v>672</v>
      </c>
      <c r="C14" s="20">
        <v>389</v>
      </c>
      <c r="D14" s="29">
        <v>24358</v>
      </c>
      <c r="E14" s="20">
        <v>220</v>
      </c>
      <c r="F14" s="20">
        <f t="shared" si="0"/>
        <v>5358760</v>
      </c>
      <c r="G14" s="20">
        <v>388</v>
      </c>
      <c r="H14" s="377">
        <f t="shared" si="1"/>
        <v>5445880</v>
      </c>
      <c r="I14" s="30">
        <v>220</v>
      </c>
      <c r="J14" s="377">
        <v>24754</v>
      </c>
      <c r="K14" s="398">
        <f>F14+T5_PLAN_vs_PRFM!F14+'T5B_PLAN_vs_PRFM  (2)'!F14</f>
        <v>13916320</v>
      </c>
      <c r="L14" s="398">
        <v>0</v>
      </c>
    </row>
    <row r="15" spans="1:16">
      <c r="A15" s="19">
        <v>4</v>
      </c>
      <c r="B15" s="360" t="s">
        <v>673</v>
      </c>
      <c r="C15" s="20">
        <v>384</v>
      </c>
      <c r="D15" s="29">
        <v>25091</v>
      </c>
      <c r="E15" s="20">
        <v>220</v>
      </c>
      <c r="F15" s="20">
        <f t="shared" si="0"/>
        <v>5520020</v>
      </c>
      <c r="G15" s="20">
        <v>385</v>
      </c>
      <c r="H15" s="377">
        <f t="shared" si="1"/>
        <v>5276260</v>
      </c>
      <c r="I15" s="30">
        <v>220</v>
      </c>
      <c r="J15" s="377">
        <v>23983</v>
      </c>
      <c r="K15" s="398">
        <f>F15+T5_PLAN_vs_PRFM!F15+'T5B_PLAN_vs_PRFM  (2)'!F15</f>
        <v>15852980</v>
      </c>
      <c r="L15" s="398">
        <v>0</v>
      </c>
    </row>
    <row r="16" spans="1:16">
      <c r="A16" s="19">
        <v>5</v>
      </c>
      <c r="B16" s="360" t="s">
        <v>674</v>
      </c>
      <c r="C16" s="20">
        <v>682</v>
      </c>
      <c r="D16" s="29">
        <v>43846</v>
      </c>
      <c r="E16" s="20">
        <v>220</v>
      </c>
      <c r="F16" s="20">
        <f t="shared" si="0"/>
        <v>9646120</v>
      </c>
      <c r="G16" s="20">
        <v>672</v>
      </c>
      <c r="H16" s="377">
        <f t="shared" si="1"/>
        <v>7121180</v>
      </c>
      <c r="I16" s="30">
        <v>220</v>
      </c>
      <c r="J16" s="377">
        <v>32369</v>
      </c>
      <c r="K16" s="398">
        <f>F16+T5_PLAN_vs_PRFM!F16+'T5B_PLAN_vs_PRFM  (2)'!F16</f>
        <v>33068032</v>
      </c>
      <c r="L16" s="398">
        <v>0</v>
      </c>
    </row>
    <row r="17" spans="1:12">
      <c r="A17" s="19">
        <v>6</v>
      </c>
      <c r="B17" s="360" t="s">
        <v>675</v>
      </c>
      <c r="C17" s="20">
        <v>781</v>
      </c>
      <c r="D17" s="29">
        <v>68659</v>
      </c>
      <c r="E17" s="20">
        <v>220</v>
      </c>
      <c r="F17" s="20">
        <f t="shared" si="0"/>
        <v>15104980</v>
      </c>
      <c r="G17" s="20">
        <v>770</v>
      </c>
      <c r="H17" s="377">
        <f t="shared" si="1"/>
        <v>14087260</v>
      </c>
      <c r="I17" s="30">
        <v>220</v>
      </c>
      <c r="J17" s="377">
        <v>64033</v>
      </c>
      <c r="K17" s="398">
        <f>F17+T5_PLAN_vs_PRFM!F17+'T5B_PLAN_vs_PRFM  (2)'!F17</f>
        <v>34507220</v>
      </c>
      <c r="L17" s="398">
        <v>0</v>
      </c>
    </row>
    <row r="18" spans="1:12">
      <c r="A18" s="19">
        <v>7</v>
      </c>
      <c r="B18" s="360" t="s">
        <v>676</v>
      </c>
      <c r="C18" s="20">
        <v>859</v>
      </c>
      <c r="D18" s="29">
        <v>62635</v>
      </c>
      <c r="E18" s="20">
        <v>220</v>
      </c>
      <c r="F18" s="20">
        <f t="shared" si="0"/>
        <v>13779700</v>
      </c>
      <c r="G18" s="20">
        <v>873</v>
      </c>
      <c r="H18" s="377">
        <f t="shared" si="1"/>
        <v>12543960</v>
      </c>
      <c r="I18" s="30">
        <v>220</v>
      </c>
      <c r="J18" s="377">
        <v>57018</v>
      </c>
      <c r="K18" s="398">
        <f>F18+T5_PLAN_vs_PRFM!F18+'T5B_PLAN_vs_PRFM  (2)'!F18</f>
        <v>31833780</v>
      </c>
      <c r="L18" s="398">
        <v>0</v>
      </c>
    </row>
    <row r="19" spans="1:12">
      <c r="A19" s="19">
        <v>8</v>
      </c>
      <c r="B19" s="360" t="s">
        <v>677</v>
      </c>
      <c r="C19" s="20">
        <v>743</v>
      </c>
      <c r="D19" s="29">
        <v>34979</v>
      </c>
      <c r="E19" s="20">
        <v>220</v>
      </c>
      <c r="F19" s="20">
        <f t="shared" si="0"/>
        <v>7695380</v>
      </c>
      <c r="G19" s="20">
        <v>728</v>
      </c>
      <c r="H19" s="377">
        <f t="shared" si="1"/>
        <v>6949580</v>
      </c>
      <c r="I19" s="30">
        <v>220</v>
      </c>
      <c r="J19" s="377">
        <v>31589</v>
      </c>
      <c r="K19" s="398">
        <f>F19+T5_PLAN_vs_PRFM!F19+'T5B_PLAN_vs_PRFM  (2)'!F19</f>
        <v>20405000</v>
      </c>
      <c r="L19" s="398">
        <v>0</v>
      </c>
    </row>
    <row r="20" spans="1:12">
      <c r="A20" s="19">
        <v>9</v>
      </c>
      <c r="B20" s="360" t="s">
        <v>678</v>
      </c>
      <c r="C20" s="20">
        <v>519</v>
      </c>
      <c r="D20" s="29">
        <v>36581</v>
      </c>
      <c r="E20" s="20">
        <v>220</v>
      </c>
      <c r="F20" s="20">
        <f t="shared" si="0"/>
        <v>8047820</v>
      </c>
      <c r="G20" s="20">
        <v>555</v>
      </c>
      <c r="H20" s="377">
        <f t="shared" si="1"/>
        <v>7637960</v>
      </c>
      <c r="I20" s="30">
        <v>220</v>
      </c>
      <c r="J20" s="377">
        <v>34718</v>
      </c>
      <c r="K20" s="398">
        <f>F20+T5_PLAN_vs_PRFM!F20+'T5B_PLAN_vs_PRFM  (2)'!F20</f>
        <v>22890780</v>
      </c>
      <c r="L20" s="398">
        <v>0</v>
      </c>
    </row>
    <row r="21" spans="1:12">
      <c r="A21" s="19">
        <v>10</v>
      </c>
      <c r="B21" s="360" t="s">
        <v>679</v>
      </c>
      <c r="C21" s="20">
        <v>219</v>
      </c>
      <c r="D21" s="29">
        <v>22735</v>
      </c>
      <c r="E21" s="20">
        <v>220</v>
      </c>
      <c r="F21" s="20">
        <f t="shared" si="0"/>
        <v>5001700</v>
      </c>
      <c r="G21" s="20">
        <v>219</v>
      </c>
      <c r="H21" s="377">
        <f t="shared" si="1"/>
        <v>4720320</v>
      </c>
      <c r="I21" s="30">
        <v>220</v>
      </c>
      <c r="J21" s="377">
        <v>21456</v>
      </c>
      <c r="K21" s="398">
        <f>F21+T5_PLAN_vs_PRFM!F21+'T5B_PLAN_vs_PRFM  (2)'!F21</f>
        <v>14763540</v>
      </c>
      <c r="L21" s="398">
        <v>0</v>
      </c>
    </row>
    <row r="22" spans="1:12">
      <c r="A22" s="19">
        <v>11</v>
      </c>
      <c r="B22" s="360" t="s">
        <v>680</v>
      </c>
      <c r="C22" s="20">
        <v>758</v>
      </c>
      <c r="D22" s="29">
        <v>80164</v>
      </c>
      <c r="E22" s="20">
        <v>220</v>
      </c>
      <c r="F22" s="20">
        <f t="shared" si="0"/>
        <v>17636080</v>
      </c>
      <c r="G22" s="20">
        <v>752</v>
      </c>
      <c r="H22" s="377">
        <f t="shared" si="1"/>
        <v>13224640</v>
      </c>
      <c r="I22" s="30">
        <v>220</v>
      </c>
      <c r="J22" s="377">
        <v>60112</v>
      </c>
      <c r="K22" s="398">
        <f>F22+T5_PLAN_vs_PRFM!F22+'T5B_PLAN_vs_PRFM  (2)'!F22</f>
        <v>45929963.200000003</v>
      </c>
      <c r="L22" s="398">
        <v>0</v>
      </c>
    </row>
    <row r="23" spans="1:12">
      <c r="A23" s="19">
        <v>12</v>
      </c>
      <c r="B23" s="360" t="s">
        <v>681</v>
      </c>
      <c r="C23" s="20">
        <v>1068</v>
      </c>
      <c r="D23" s="29">
        <v>81035</v>
      </c>
      <c r="E23" s="20">
        <v>220</v>
      </c>
      <c r="F23" s="20">
        <f t="shared" si="0"/>
        <v>17827700</v>
      </c>
      <c r="G23" s="20">
        <v>1047</v>
      </c>
      <c r="H23" s="377">
        <f t="shared" si="1"/>
        <v>15945600</v>
      </c>
      <c r="I23" s="30">
        <v>220</v>
      </c>
      <c r="J23" s="377">
        <v>72480</v>
      </c>
      <c r="K23" s="398">
        <f>F23+T5_PLAN_vs_PRFM!F23+'T5B_PLAN_vs_PRFM  (2)'!F23</f>
        <v>40705500</v>
      </c>
      <c r="L23" s="398">
        <v>0</v>
      </c>
    </row>
    <row r="24" spans="1:12">
      <c r="A24" s="19">
        <v>13</v>
      </c>
      <c r="B24" s="360" t="s">
        <v>682</v>
      </c>
      <c r="C24" s="20">
        <v>595</v>
      </c>
      <c r="D24" s="29">
        <v>54954</v>
      </c>
      <c r="E24" s="20">
        <v>220</v>
      </c>
      <c r="F24" s="20">
        <f t="shared" si="0"/>
        <v>12089880</v>
      </c>
      <c r="G24" s="20">
        <v>595</v>
      </c>
      <c r="H24" s="377">
        <f t="shared" si="1"/>
        <v>9439100</v>
      </c>
      <c r="I24" s="30">
        <v>220</v>
      </c>
      <c r="J24" s="377">
        <v>42905</v>
      </c>
      <c r="K24" s="398">
        <f>F24+T5_PLAN_vs_PRFM!F24+'T5B_PLAN_vs_PRFM  (2)'!F24</f>
        <v>30680276</v>
      </c>
      <c r="L24" s="398">
        <v>-9.7560975613305345E-2</v>
      </c>
    </row>
    <row r="25" spans="1:12">
      <c r="A25" s="19">
        <v>14</v>
      </c>
      <c r="B25" s="360" t="s">
        <v>683</v>
      </c>
      <c r="C25" s="20">
        <v>396</v>
      </c>
      <c r="D25" s="29">
        <v>23417</v>
      </c>
      <c r="E25" s="20">
        <v>220</v>
      </c>
      <c r="F25" s="20">
        <f t="shared" si="0"/>
        <v>5151740</v>
      </c>
      <c r="G25" s="20">
        <v>394</v>
      </c>
      <c r="H25" s="377">
        <f t="shared" si="1"/>
        <v>3816645.8</v>
      </c>
      <c r="I25" s="30">
        <v>220</v>
      </c>
      <c r="J25" s="377">
        <v>17348.39</v>
      </c>
      <c r="K25" s="398">
        <f>F25+T5_PLAN_vs_PRFM!F25+'T5B_PLAN_vs_PRFM  (2)'!F25</f>
        <v>12910260</v>
      </c>
      <c r="L25" s="398">
        <v>0</v>
      </c>
    </row>
    <row r="26" spans="1:12" s="356" customFormat="1">
      <c r="A26" s="355">
        <v>15</v>
      </c>
      <c r="B26" s="360" t="s">
        <v>684</v>
      </c>
      <c r="C26" s="20">
        <v>625</v>
      </c>
      <c r="D26" s="29">
        <v>45244</v>
      </c>
      <c r="E26" s="20">
        <v>220</v>
      </c>
      <c r="F26" s="20">
        <f t="shared" si="0"/>
        <v>9953680</v>
      </c>
      <c r="G26" s="20">
        <v>618</v>
      </c>
      <c r="H26" s="377">
        <f t="shared" si="1"/>
        <v>9230540</v>
      </c>
      <c r="I26" s="30">
        <v>220</v>
      </c>
      <c r="J26" s="377">
        <v>41957</v>
      </c>
      <c r="K26" s="398">
        <f>F26+T5_PLAN_vs_PRFM!F26+'T5B_PLAN_vs_PRFM  (2)'!F26</f>
        <v>23421420</v>
      </c>
      <c r="L26" s="398">
        <v>0</v>
      </c>
    </row>
    <row r="27" spans="1:12" s="356" customFormat="1">
      <c r="A27" s="355">
        <v>16</v>
      </c>
      <c r="B27" s="360" t="s">
        <v>685</v>
      </c>
      <c r="C27" s="20">
        <v>849</v>
      </c>
      <c r="D27" s="29">
        <v>52099</v>
      </c>
      <c r="E27" s="20">
        <v>220</v>
      </c>
      <c r="F27" s="20">
        <f t="shared" si="0"/>
        <v>11461780</v>
      </c>
      <c r="G27" s="20">
        <v>847</v>
      </c>
      <c r="H27" s="377">
        <f t="shared" si="1"/>
        <v>12058200</v>
      </c>
      <c r="I27" s="30">
        <v>220</v>
      </c>
      <c r="J27" s="377">
        <v>54810</v>
      </c>
      <c r="K27" s="398">
        <f>F27+T5_PLAN_vs_PRFM!F27+'T5B_PLAN_vs_PRFM  (2)'!F27</f>
        <v>35467300</v>
      </c>
      <c r="L27" s="398">
        <v>0</v>
      </c>
    </row>
    <row r="28" spans="1:12" s="356" customFormat="1">
      <c r="A28" s="355">
        <v>17</v>
      </c>
      <c r="B28" s="360" t="s">
        <v>686</v>
      </c>
      <c r="C28" s="20">
        <v>457</v>
      </c>
      <c r="D28" s="29">
        <v>36614</v>
      </c>
      <c r="E28" s="20">
        <v>220</v>
      </c>
      <c r="F28" s="20">
        <f t="shared" si="0"/>
        <v>8055080</v>
      </c>
      <c r="G28" s="20">
        <v>448</v>
      </c>
      <c r="H28" s="377">
        <f t="shared" si="1"/>
        <v>7437100</v>
      </c>
      <c r="I28" s="30">
        <v>220</v>
      </c>
      <c r="J28" s="377">
        <v>33805</v>
      </c>
      <c r="K28" s="398">
        <f>F28+T5_PLAN_vs_PRFM!F28+'T5B_PLAN_vs_PRFM  (2)'!F28</f>
        <v>20143200</v>
      </c>
      <c r="L28" s="398">
        <v>0</v>
      </c>
    </row>
    <row r="29" spans="1:12" s="356" customFormat="1">
      <c r="A29" s="355">
        <v>18</v>
      </c>
      <c r="B29" s="360" t="s">
        <v>687</v>
      </c>
      <c r="C29" s="20">
        <v>597</v>
      </c>
      <c r="D29" s="29">
        <v>30528</v>
      </c>
      <c r="E29" s="20">
        <v>220</v>
      </c>
      <c r="F29" s="20">
        <f t="shared" si="0"/>
        <v>6716160</v>
      </c>
      <c r="G29" s="20">
        <v>603</v>
      </c>
      <c r="H29" s="377">
        <f t="shared" si="1"/>
        <v>7029440</v>
      </c>
      <c r="I29" s="30">
        <v>220</v>
      </c>
      <c r="J29" s="377">
        <v>31952</v>
      </c>
      <c r="K29" s="398">
        <f>F29+T5_PLAN_vs_PRFM!F29+'T5B_PLAN_vs_PRFM  (2)'!F29</f>
        <v>19892180</v>
      </c>
      <c r="L29" s="398">
        <v>0</v>
      </c>
    </row>
    <row r="30" spans="1:12" s="356" customFormat="1">
      <c r="A30" s="355">
        <v>19</v>
      </c>
      <c r="B30" s="360" t="s">
        <v>688</v>
      </c>
      <c r="C30" s="20">
        <v>594</v>
      </c>
      <c r="D30" s="29">
        <v>27703</v>
      </c>
      <c r="E30" s="20">
        <v>220</v>
      </c>
      <c r="F30" s="20">
        <f t="shared" si="0"/>
        <v>6094660</v>
      </c>
      <c r="G30" s="20">
        <v>600</v>
      </c>
      <c r="H30" s="377">
        <f t="shared" si="1"/>
        <v>6735300.0000000009</v>
      </c>
      <c r="I30" s="30">
        <v>220</v>
      </c>
      <c r="J30" s="377">
        <v>30615.000000000004</v>
      </c>
      <c r="K30" s="398">
        <f>F30+T5_PLAN_vs_PRFM!F30+'T5B_PLAN_vs_PRFM  (2)'!F30</f>
        <v>17759300</v>
      </c>
      <c r="L30" s="398">
        <v>0</v>
      </c>
    </row>
    <row r="31" spans="1:12" s="356" customFormat="1">
      <c r="A31" s="355">
        <v>20</v>
      </c>
      <c r="B31" s="360" t="s">
        <v>689</v>
      </c>
      <c r="C31" s="20">
        <v>282</v>
      </c>
      <c r="D31" s="29">
        <v>15048</v>
      </c>
      <c r="E31" s="20">
        <v>220</v>
      </c>
      <c r="F31" s="20">
        <f t="shared" si="0"/>
        <v>3310560</v>
      </c>
      <c r="G31" s="20">
        <v>282</v>
      </c>
      <c r="H31" s="377">
        <f t="shared" si="1"/>
        <v>3286139.9999999991</v>
      </c>
      <c r="I31" s="30">
        <v>220</v>
      </c>
      <c r="J31" s="377">
        <v>14936.999999999996</v>
      </c>
      <c r="K31" s="398">
        <f>F31+T5_PLAN_vs_PRFM!F31+'T5B_PLAN_vs_PRFM  (2)'!F31</f>
        <v>8521920</v>
      </c>
      <c r="L31" s="398">
        <v>0.1411042944782821</v>
      </c>
    </row>
    <row r="32" spans="1:12" s="356" customFormat="1">
      <c r="A32" s="355">
        <v>21</v>
      </c>
      <c r="B32" s="360" t="s">
        <v>690</v>
      </c>
      <c r="C32" s="20">
        <v>541</v>
      </c>
      <c r="D32" s="29">
        <v>37959</v>
      </c>
      <c r="E32" s="20">
        <v>220</v>
      </c>
      <c r="F32" s="20">
        <f t="shared" si="0"/>
        <v>8350980</v>
      </c>
      <c r="G32" s="20">
        <v>549</v>
      </c>
      <c r="H32" s="377">
        <f t="shared" si="1"/>
        <v>6951120</v>
      </c>
      <c r="I32" s="30">
        <v>220</v>
      </c>
      <c r="J32" s="377">
        <v>31596</v>
      </c>
      <c r="K32" s="398">
        <f>F32+T5_PLAN_vs_PRFM!F32+'T5B_PLAN_vs_PRFM  (2)'!F32</f>
        <v>19055520</v>
      </c>
      <c r="L32" s="398">
        <v>0</v>
      </c>
    </row>
    <row r="33" spans="1:12" s="356" customFormat="1">
      <c r="A33" s="355">
        <v>22</v>
      </c>
      <c r="B33" s="360" t="s">
        <v>691</v>
      </c>
      <c r="C33" s="20">
        <v>621</v>
      </c>
      <c r="D33" s="29">
        <v>37967</v>
      </c>
      <c r="E33" s="20">
        <v>220</v>
      </c>
      <c r="F33" s="20">
        <f t="shared" si="0"/>
        <v>8352740</v>
      </c>
      <c r="G33" s="20">
        <v>621</v>
      </c>
      <c r="H33" s="377">
        <f t="shared" si="1"/>
        <v>8960380</v>
      </c>
      <c r="I33" s="30">
        <v>220</v>
      </c>
      <c r="J33" s="377">
        <v>40729</v>
      </c>
      <c r="K33" s="398">
        <f>F33+T5_PLAN_vs_PRFM!F33+'T5B_PLAN_vs_PRFM  (2)'!F33</f>
        <v>21953800</v>
      </c>
      <c r="L33" s="398">
        <v>0</v>
      </c>
    </row>
    <row r="34" spans="1:12" s="356" customFormat="1">
      <c r="A34" s="355">
        <v>23</v>
      </c>
      <c r="B34" s="360" t="s">
        <v>692</v>
      </c>
      <c r="C34" s="20">
        <v>682</v>
      </c>
      <c r="D34" s="29">
        <v>59761</v>
      </c>
      <c r="E34" s="20">
        <v>220</v>
      </c>
      <c r="F34" s="20">
        <f t="shared" si="0"/>
        <v>13147420</v>
      </c>
      <c r="G34" s="20">
        <v>668</v>
      </c>
      <c r="H34" s="377">
        <f t="shared" si="1"/>
        <v>10960840</v>
      </c>
      <c r="I34" s="30">
        <v>220</v>
      </c>
      <c r="J34" s="377">
        <v>49822</v>
      </c>
      <c r="K34" s="398">
        <f>F34+T5_PLAN_vs_PRFM!F34+'T5B_PLAN_vs_PRFM  (2)'!F34</f>
        <v>31453602.039999999</v>
      </c>
      <c r="L34" s="398">
        <v>0</v>
      </c>
    </row>
    <row r="35" spans="1:12" s="356" customFormat="1">
      <c r="A35" s="355">
        <v>24</v>
      </c>
      <c r="B35" s="360" t="s">
        <v>715</v>
      </c>
      <c r="C35" s="20">
        <v>430</v>
      </c>
      <c r="D35" s="29">
        <v>37594</v>
      </c>
      <c r="E35" s="20">
        <v>220</v>
      </c>
      <c r="F35" s="20">
        <f t="shared" si="0"/>
        <v>8270680</v>
      </c>
      <c r="G35" s="20">
        <v>433</v>
      </c>
      <c r="H35" s="377">
        <f t="shared" si="1"/>
        <v>8656718.4000000004</v>
      </c>
      <c r="I35" s="30">
        <v>220</v>
      </c>
      <c r="J35" s="377">
        <v>39348.720000000001</v>
      </c>
      <c r="K35" s="398">
        <f>F35+T5_PLAN_vs_PRFM!F35+'T5B_PLAN_vs_PRFM  (2)'!F35</f>
        <v>38057580</v>
      </c>
      <c r="L35" s="398">
        <v>-0.27999999999883585</v>
      </c>
    </row>
    <row r="36" spans="1:12" s="356" customFormat="1">
      <c r="A36" s="355">
        <v>25</v>
      </c>
      <c r="B36" s="360" t="s">
        <v>693</v>
      </c>
      <c r="C36" s="20">
        <v>533</v>
      </c>
      <c r="D36" s="29">
        <v>57841</v>
      </c>
      <c r="E36" s="20">
        <v>220</v>
      </c>
      <c r="F36" s="20">
        <f t="shared" si="0"/>
        <v>12725020</v>
      </c>
      <c r="G36" s="20">
        <v>529</v>
      </c>
      <c r="H36" s="377">
        <f t="shared" si="1"/>
        <v>10736000</v>
      </c>
      <c r="I36" s="30">
        <v>220</v>
      </c>
      <c r="J36" s="377">
        <v>48800</v>
      </c>
      <c r="K36" s="398">
        <f>F36+T5_PLAN_vs_PRFM!F36+'T5B_PLAN_vs_PRFM  (2)'!F36</f>
        <v>27983696</v>
      </c>
      <c r="L36" s="398">
        <v>0</v>
      </c>
    </row>
    <row r="37" spans="1:12" s="356" customFormat="1">
      <c r="A37" s="355">
        <v>26</v>
      </c>
      <c r="B37" s="360" t="s">
        <v>694</v>
      </c>
      <c r="C37" s="20">
        <v>500</v>
      </c>
      <c r="D37" s="29">
        <v>56945</v>
      </c>
      <c r="E37" s="20">
        <v>220</v>
      </c>
      <c r="F37" s="20">
        <f t="shared" si="0"/>
        <v>12527900</v>
      </c>
      <c r="G37" s="20">
        <v>494</v>
      </c>
      <c r="H37" s="377">
        <f t="shared" si="1"/>
        <v>10207780</v>
      </c>
      <c r="I37" s="30">
        <v>220</v>
      </c>
      <c r="J37" s="377">
        <v>46399</v>
      </c>
      <c r="K37" s="398">
        <f>F37+T5_PLAN_vs_PRFM!F37+'T5B_PLAN_vs_PRFM  (2)'!F37</f>
        <v>29814180</v>
      </c>
      <c r="L37" s="398">
        <v>0</v>
      </c>
    </row>
    <row r="38" spans="1:12" s="356" customFormat="1">
      <c r="A38" s="355">
        <v>27</v>
      </c>
      <c r="B38" s="360" t="s">
        <v>695</v>
      </c>
      <c r="C38" s="20">
        <v>812</v>
      </c>
      <c r="D38" s="29">
        <v>55229</v>
      </c>
      <c r="E38" s="20">
        <v>220</v>
      </c>
      <c r="F38" s="20">
        <f t="shared" si="0"/>
        <v>12150380</v>
      </c>
      <c r="G38" s="20">
        <v>808</v>
      </c>
      <c r="H38" s="377">
        <f t="shared" si="1"/>
        <v>10090520</v>
      </c>
      <c r="I38" s="30">
        <v>220</v>
      </c>
      <c r="J38" s="377">
        <v>45866</v>
      </c>
      <c r="K38" s="398">
        <f>F38+T5_PLAN_vs_PRFM!F38+'T5B_PLAN_vs_PRFM  (2)'!F38</f>
        <v>33770880</v>
      </c>
      <c r="L38" s="398">
        <v>0</v>
      </c>
    </row>
    <row r="39" spans="1:12" s="356" customFormat="1">
      <c r="A39" s="355">
        <v>28</v>
      </c>
      <c r="B39" s="360" t="s">
        <v>696</v>
      </c>
      <c r="C39" s="20">
        <v>612</v>
      </c>
      <c r="D39" s="29">
        <v>52834</v>
      </c>
      <c r="E39" s="20">
        <v>220</v>
      </c>
      <c r="F39" s="20">
        <f t="shared" si="0"/>
        <v>11623480</v>
      </c>
      <c r="G39" s="20">
        <v>618</v>
      </c>
      <c r="H39" s="377">
        <f t="shared" si="1"/>
        <v>9992400</v>
      </c>
      <c r="I39" s="30">
        <v>220</v>
      </c>
      <c r="J39" s="377">
        <v>45420</v>
      </c>
      <c r="K39" s="398">
        <f>F39+T5_PLAN_vs_PRFM!F39+'T5B_PLAN_vs_PRFM  (2)'!F39</f>
        <v>26887740</v>
      </c>
      <c r="L39" s="398">
        <v>0</v>
      </c>
    </row>
    <row r="40" spans="1:12" s="356" customFormat="1">
      <c r="A40" s="355">
        <v>29</v>
      </c>
      <c r="B40" s="360" t="s">
        <v>716</v>
      </c>
      <c r="C40" s="383">
        <v>552</v>
      </c>
      <c r="D40" s="384">
        <v>34897</v>
      </c>
      <c r="E40" s="20">
        <v>220</v>
      </c>
      <c r="F40" s="20">
        <f t="shared" si="0"/>
        <v>7677340</v>
      </c>
      <c r="G40" s="383">
        <v>648</v>
      </c>
      <c r="H40" s="377">
        <f t="shared" si="1"/>
        <v>8975648</v>
      </c>
      <c r="I40" s="30">
        <v>220</v>
      </c>
      <c r="J40" s="377">
        <v>40798.400000000001</v>
      </c>
      <c r="K40" s="398">
        <f>F40+T5_PLAN_vs_PRFM!F40+'T5B_PLAN_vs_PRFM  (2)'!F40</f>
        <v>18373028</v>
      </c>
      <c r="L40" s="398">
        <v>0</v>
      </c>
    </row>
    <row r="41" spans="1:12" s="356" customFormat="1">
      <c r="A41" s="355">
        <v>30</v>
      </c>
      <c r="B41" s="360" t="s">
        <v>697</v>
      </c>
      <c r="C41" s="20">
        <v>588</v>
      </c>
      <c r="D41" s="29">
        <v>43311</v>
      </c>
      <c r="E41" s="20">
        <v>220</v>
      </c>
      <c r="F41" s="20">
        <f t="shared" si="0"/>
        <v>9528420</v>
      </c>
      <c r="G41" s="20">
        <v>567</v>
      </c>
      <c r="H41" s="377">
        <f t="shared" si="1"/>
        <v>9428980</v>
      </c>
      <c r="I41" s="30">
        <v>220</v>
      </c>
      <c r="J41" s="377">
        <v>42859</v>
      </c>
      <c r="K41" s="398">
        <f>F41+T5_PLAN_vs_PRFM!F41+'T5B_PLAN_vs_PRFM  (2)'!F41</f>
        <v>29057160</v>
      </c>
      <c r="L41" s="398">
        <v>0</v>
      </c>
    </row>
    <row r="42" spans="1:12" s="356" customFormat="1">
      <c r="A42" s="355">
        <v>31</v>
      </c>
      <c r="B42" s="360" t="s">
        <v>698</v>
      </c>
      <c r="C42" s="20">
        <v>498</v>
      </c>
      <c r="D42" s="29">
        <v>33727</v>
      </c>
      <c r="E42" s="20">
        <v>220</v>
      </c>
      <c r="F42" s="20">
        <f t="shared" si="0"/>
        <v>7419940</v>
      </c>
      <c r="G42" s="20">
        <v>499</v>
      </c>
      <c r="H42" s="377">
        <f t="shared" si="1"/>
        <v>6169900</v>
      </c>
      <c r="I42" s="30">
        <v>220</v>
      </c>
      <c r="J42" s="377">
        <v>28045</v>
      </c>
      <c r="K42" s="398">
        <f>F42+T5_PLAN_vs_PRFM!F42+'T5B_PLAN_vs_PRFM  (2)'!F42</f>
        <v>16200712</v>
      </c>
      <c r="L42" s="398">
        <v>0</v>
      </c>
    </row>
    <row r="43" spans="1:12" s="356" customFormat="1">
      <c r="A43" s="355">
        <v>32</v>
      </c>
      <c r="B43" s="360" t="s">
        <v>699</v>
      </c>
      <c r="C43" s="20">
        <v>380</v>
      </c>
      <c r="D43" s="29">
        <v>28006</v>
      </c>
      <c r="E43" s="20">
        <v>220</v>
      </c>
      <c r="F43" s="20">
        <f t="shared" si="0"/>
        <v>6161320</v>
      </c>
      <c r="G43" s="20">
        <v>381</v>
      </c>
      <c r="H43" s="377">
        <f t="shared" si="1"/>
        <v>4486900</v>
      </c>
      <c r="I43" s="30">
        <v>220</v>
      </c>
      <c r="J43" s="377">
        <v>20395</v>
      </c>
      <c r="K43" s="398">
        <f>F43+T5_PLAN_vs_PRFM!F43+'T5B_PLAN_vs_PRFM  (2)'!F43</f>
        <v>15086808</v>
      </c>
      <c r="L43" s="398">
        <v>0</v>
      </c>
    </row>
    <row r="44" spans="1:12" s="356" customFormat="1">
      <c r="A44" s="355">
        <v>33</v>
      </c>
      <c r="B44" s="360" t="s">
        <v>700</v>
      </c>
      <c r="C44" s="20">
        <v>716</v>
      </c>
      <c r="D44" s="29">
        <v>44538</v>
      </c>
      <c r="E44" s="20">
        <v>220</v>
      </c>
      <c r="F44" s="20">
        <f t="shared" si="0"/>
        <v>9798360</v>
      </c>
      <c r="G44" s="20">
        <v>711</v>
      </c>
      <c r="H44" s="377">
        <f t="shared" si="1"/>
        <v>7362740</v>
      </c>
      <c r="I44" s="30">
        <v>220</v>
      </c>
      <c r="J44" s="377">
        <v>33467</v>
      </c>
      <c r="K44" s="398">
        <f>F44+T5_PLAN_vs_PRFM!F44+'T5B_PLAN_vs_PRFM  (2)'!F44</f>
        <v>25441504</v>
      </c>
      <c r="L44" s="398">
        <v>0</v>
      </c>
    </row>
    <row r="45" spans="1:12" s="356" customFormat="1">
      <c r="A45" s="355">
        <v>34</v>
      </c>
      <c r="B45" s="360" t="s">
        <v>701</v>
      </c>
      <c r="C45" s="20">
        <v>665</v>
      </c>
      <c r="D45" s="29">
        <v>44203</v>
      </c>
      <c r="E45" s="20">
        <v>220</v>
      </c>
      <c r="F45" s="20">
        <f t="shared" si="0"/>
        <v>9724660</v>
      </c>
      <c r="G45" s="20">
        <v>666</v>
      </c>
      <c r="H45" s="377">
        <f t="shared" si="1"/>
        <v>8891025</v>
      </c>
      <c r="I45" s="30">
        <v>220</v>
      </c>
      <c r="J45" s="377">
        <v>40413.75</v>
      </c>
      <c r="K45" s="398">
        <f>F45+T5_PLAN_vs_PRFM!F45+'T5B_PLAN_vs_PRFM  (2)'!F45</f>
        <v>25157080.079999998</v>
      </c>
      <c r="L45" s="398">
        <v>0</v>
      </c>
    </row>
    <row r="46" spans="1:12" s="356" customFormat="1">
      <c r="A46" s="355">
        <v>35</v>
      </c>
      <c r="B46" s="360" t="s">
        <v>702</v>
      </c>
      <c r="C46" s="20">
        <v>750</v>
      </c>
      <c r="D46" s="29">
        <v>49870</v>
      </c>
      <c r="E46" s="20">
        <v>220</v>
      </c>
      <c r="F46" s="20">
        <f t="shared" si="0"/>
        <v>10971400</v>
      </c>
      <c r="G46" s="20">
        <v>740</v>
      </c>
      <c r="H46" s="377">
        <f t="shared" si="1"/>
        <v>9336800</v>
      </c>
      <c r="I46" s="30">
        <v>220</v>
      </c>
      <c r="J46" s="377">
        <v>42440</v>
      </c>
      <c r="K46" s="398">
        <f>F46+T5_PLAN_vs_PRFM!F46+'T5B_PLAN_vs_PRFM  (2)'!F46</f>
        <v>28591060</v>
      </c>
      <c r="L46" s="398">
        <v>0</v>
      </c>
    </row>
    <row r="47" spans="1:12" s="356" customFormat="1">
      <c r="A47" s="355">
        <v>36</v>
      </c>
      <c r="B47" s="360" t="s">
        <v>717</v>
      </c>
      <c r="C47" s="20">
        <v>565</v>
      </c>
      <c r="D47" s="29">
        <v>52995</v>
      </c>
      <c r="E47" s="20">
        <v>220</v>
      </c>
      <c r="F47" s="20">
        <f t="shared" si="0"/>
        <v>11658900</v>
      </c>
      <c r="G47" s="20">
        <v>564</v>
      </c>
      <c r="H47" s="377">
        <f t="shared" si="1"/>
        <v>9994600</v>
      </c>
      <c r="I47" s="30">
        <v>220</v>
      </c>
      <c r="J47" s="377">
        <v>45430</v>
      </c>
      <c r="K47" s="398">
        <f>F47+T5_PLAN_vs_PRFM!F47+'T5B_PLAN_vs_PRFM  (2)'!F47</f>
        <v>33845460</v>
      </c>
      <c r="L47" s="398">
        <v>0</v>
      </c>
    </row>
    <row r="48" spans="1:12" s="356" customFormat="1">
      <c r="A48" s="355">
        <v>37</v>
      </c>
      <c r="B48" s="360" t="s">
        <v>703</v>
      </c>
      <c r="C48" s="20">
        <v>1007</v>
      </c>
      <c r="D48" s="29">
        <v>62286</v>
      </c>
      <c r="E48" s="20">
        <v>220</v>
      </c>
      <c r="F48" s="20">
        <f t="shared" si="0"/>
        <v>13702920</v>
      </c>
      <c r="G48" s="20">
        <v>1008</v>
      </c>
      <c r="H48" s="377">
        <f t="shared" si="1"/>
        <v>12987480</v>
      </c>
      <c r="I48" s="30">
        <v>220</v>
      </c>
      <c r="J48" s="377">
        <v>59034</v>
      </c>
      <c r="K48" s="398">
        <f>F48+T5_PLAN_vs_PRFM!F48+'T5B_PLAN_vs_PRFM  (2)'!F48</f>
        <v>33866888</v>
      </c>
      <c r="L48" s="398">
        <v>0</v>
      </c>
    </row>
    <row r="49" spans="1:12" s="356" customFormat="1">
      <c r="A49" s="355">
        <v>38</v>
      </c>
      <c r="B49" s="360" t="s">
        <v>704</v>
      </c>
      <c r="C49" s="20">
        <v>948</v>
      </c>
      <c r="D49" s="29">
        <v>93475</v>
      </c>
      <c r="E49" s="20">
        <v>220</v>
      </c>
      <c r="F49" s="20">
        <f t="shared" si="0"/>
        <v>20564500</v>
      </c>
      <c r="G49" s="20">
        <v>949</v>
      </c>
      <c r="H49" s="377">
        <f t="shared" si="1"/>
        <v>15217400</v>
      </c>
      <c r="I49" s="30">
        <v>220</v>
      </c>
      <c r="J49" s="377">
        <v>69170</v>
      </c>
      <c r="K49" s="398">
        <f>F49+T5_PLAN_vs_PRFM!F49+'T5B_PLAN_vs_PRFM  (2)'!F49</f>
        <v>47382500</v>
      </c>
      <c r="L49" s="398">
        <v>0</v>
      </c>
    </row>
    <row r="50" spans="1:12" s="356" customFormat="1">
      <c r="A50" s="355">
        <v>39</v>
      </c>
      <c r="B50" s="360" t="s">
        <v>705</v>
      </c>
      <c r="C50" s="20">
        <v>952</v>
      </c>
      <c r="D50" s="29">
        <v>70834</v>
      </c>
      <c r="E50" s="20">
        <v>220</v>
      </c>
      <c r="F50" s="20">
        <f t="shared" si="0"/>
        <v>15583480</v>
      </c>
      <c r="G50" s="20">
        <v>967</v>
      </c>
      <c r="H50" s="377">
        <f t="shared" si="1"/>
        <v>12763080</v>
      </c>
      <c r="I50" s="30">
        <v>220</v>
      </c>
      <c r="J50" s="377">
        <v>58014</v>
      </c>
      <c r="K50" s="398">
        <f>F50+T5_PLAN_vs_PRFM!F50+'T5B_PLAN_vs_PRFM  (2)'!F50</f>
        <v>37052620</v>
      </c>
      <c r="L50" s="398">
        <v>0</v>
      </c>
    </row>
    <row r="51" spans="1:12" s="356" customFormat="1">
      <c r="A51" s="355">
        <v>40</v>
      </c>
      <c r="B51" s="360" t="s">
        <v>706</v>
      </c>
      <c r="C51" s="20">
        <v>675</v>
      </c>
      <c r="D51" s="29">
        <v>38366</v>
      </c>
      <c r="E51" s="20">
        <v>220</v>
      </c>
      <c r="F51" s="20">
        <f t="shared" si="0"/>
        <v>8440520</v>
      </c>
      <c r="G51" s="20">
        <v>674</v>
      </c>
      <c r="H51" s="377">
        <f t="shared" si="1"/>
        <v>7011400</v>
      </c>
      <c r="I51" s="30">
        <v>220</v>
      </c>
      <c r="J51" s="377">
        <v>31870</v>
      </c>
      <c r="K51" s="398">
        <f>F51+T5_PLAN_vs_PRFM!F51+'T5B_PLAN_vs_PRFM  (2)'!F51</f>
        <v>22200640</v>
      </c>
      <c r="L51" s="398">
        <v>0</v>
      </c>
    </row>
    <row r="52" spans="1:12" s="356" customFormat="1">
      <c r="A52" s="355">
        <v>41</v>
      </c>
      <c r="B52" s="360" t="s">
        <v>707</v>
      </c>
      <c r="C52" s="20">
        <v>746</v>
      </c>
      <c r="D52" s="29">
        <v>64260</v>
      </c>
      <c r="E52" s="20">
        <v>220</v>
      </c>
      <c r="F52" s="20">
        <f t="shared" si="0"/>
        <v>14137200</v>
      </c>
      <c r="G52" s="20">
        <v>762</v>
      </c>
      <c r="H52" s="377">
        <f t="shared" si="1"/>
        <v>12255100</v>
      </c>
      <c r="I52" s="30">
        <v>220</v>
      </c>
      <c r="J52" s="377">
        <v>55705</v>
      </c>
      <c r="K52" s="398">
        <f>F52+T5_PLAN_vs_PRFM!F52+'T5B_PLAN_vs_PRFM  (2)'!F52</f>
        <v>31443720</v>
      </c>
      <c r="L52" s="398">
        <v>0</v>
      </c>
    </row>
    <row r="53" spans="1:12" s="356" customFormat="1">
      <c r="A53" s="355">
        <v>42</v>
      </c>
      <c r="B53" s="360" t="s">
        <v>708</v>
      </c>
      <c r="C53" s="20">
        <v>494</v>
      </c>
      <c r="D53" s="29">
        <v>44583</v>
      </c>
      <c r="E53" s="20">
        <v>220</v>
      </c>
      <c r="F53" s="20">
        <f t="shared" si="0"/>
        <v>9808260</v>
      </c>
      <c r="G53" s="20">
        <v>502</v>
      </c>
      <c r="H53" s="377">
        <f t="shared" si="1"/>
        <v>8300600</v>
      </c>
      <c r="I53" s="30">
        <v>220</v>
      </c>
      <c r="J53" s="377">
        <v>37730</v>
      </c>
      <c r="K53" s="398">
        <f>F53+T5_PLAN_vs_PRFM!F53+'T5B_PLAN_vs_PRFM  (2)'!F53</f>
        <v>24493876</v>
      </c>
      <c r="L53" s="398">
        <v>0</v>
      </c>
    </row>
    <row r="54" spans="1:12" s="356" customFormat="1">
      <c r="A54" s="355">
        <v>43</v>
      </c>
      <c r="B54" s="360" t="s">
        <v>709</v>
      </c>
      <c r="C54" s="20">
        <v>446</v>
      </c>
      <c r="D54" s="29">
        <v>25006</v>
      </c>
      <c r="E54" s="20">
        <v>220</v>
      </c>
      <c r="F54" s="20">
        <f t="shared" si="0"/>
        <v>5501320</v>
      </c>
      <c r="G54" s="20">
        <v>438</v>
      </c>
      <c r="H54" s="377">
        <f t="shared" si="1"/>
        <v>4163500</v>
      </c>
      <c r="I54" s="30">
        <v>220</v>
      </c>
      <c r="J54" s="377">
        <v>18925</v>
      </c>
      <c r="K54" s="398">
        <f>F54+T5_PLAN_vs_PRFM!F54+'T5B_PLAN_vs_PRFM  (2)'!F54</f>
        <v>12722160</v>
      </c>
      <c r="L54" s="398">
        <v>0</v>
      </c>
    </row>
    <row r="55" spans="1:12" s="356" customFormat="1">
      <c r="A55" s="355">
        <v>44</v>
      </c>
      <c r="B55" s="360" t="s">
        <v>710</v>
      </c>
      <c r="C55" s="20">
        <v>310</v>
      </c>
      <c r="D55" s="29">
        <v>21258</v>
      </c>
      <c r="E55" s="20">
        <v>220</v>
      </c>
      <c r="F55" s="20">
        <f t="shared" si="0"/>
        <v>4676760</v>
      </c>
      <c r="G55" s="20">
        <v>301</v>
      </c>
      <c r="H55" s="377">
        <f t="shared" si="1"/>
        <v>4782360</v>
      </c>
      <c r="I55" s="30">
        <v>220</v>
      </c>
      <c r="J55" s="377">
        <v>21738</v>
      </c>
      <c r="K55" s="398">
        <f>F55+T5_PLAN_vs_PRFM!F55+'T5B_PLAN_vs_PRFM  (2)'!F55</f>
        <v>14330800</v>
      </c>
      <c r="L55" s="398">
        <v>0</v>
      </c>
    </row>
    <row r="56" spans="1:12" s="356" customFormat="1">
      <c r="A56" s="355">
        <v>45</v>
      </c>
      <c r="B56" s="360" t="s">
        <v>711</v>
      </c>
      <c r="C56" s="20">
        <v>711</v>
      </c>
      <c r="D56" s="29">
        <v>51855</v>
      </c>
      <c r="E56" s="20">
        <v>220</v>
      </c>
      <c r="F56" s="20">
        <f t="shared" si="0"/>
        <v>11408100</v>
      </c>
      <c r="G56" s="20">
        <v>703</v>
      </c>
      <c r="H56" s="377">
        <f t="shared" si="1"/>
        <v>13506460</v>
      </c>
      <c r="I56" s="30">
        <v>220</v>
      </c>
      <c r="J56" s="377">
        <v>61393</v>
      </c>
      <c r="K56" s="398">
        <f>F56+T5_PLAN_vs_PRFM!F56+'T5B_PLAN_vs_PRFM  (2)'!F56</f>
        <v>29793940</v>
      </c>
      <c r="L56" s="398">
        <v>0</v>
      </c>
    </row>
    <row r="57" spans="1:12" s="356" customFormat="1">
      <c r="A57" s="355">
        <v>46</v>
      </c>
      <c r="B57" s="360" t="s">
        <v>712</v>
      </c>
      <c r="C57" s="20">
        <v>639</v>
      </c>
      <c r="D57" s="29">
        <v>47615</v>
      </c>
      <c r="E57" s="20">
        <v>220</v>
      </c>
      <c r="F57" s="20">
        <f t="shared" si="0"/>
        <v>10475300</v>
      </c>
      <c r="G57" s="20">
        <v>639</v>
      </c>
      <c r="H57" s="377">
        <f t="shared" si="1"/>
        <v>9888120</v>
      </c>
      <c r="I57" s="30">
        <v>220</v>
      </c>
      <c r="J57" s="377">
        <v>44946</v>
      </c>
      <c r="K57" s="398">
        <f>F57+T5_PLAN_vs_PRFM!F57+'T5B_PLAN_vs_PRFM  (2)'!F57</f>
        <v>31720040</v>
      </c>
      <c r="L57" s="398">
        <v>-0.22727272727206582</v>
      </c>
    </row>
    <row r="58" spans="1:12" s="356" customFormat="1">
      <c r="A58" s="355">
        <v>47</v>
      </c>
      <c r="B58" s="360" t="s">
        <v>713</v>
      </c>
      <c r="C58" s="20">
        <v>514</v>
      </c>
      <c r="D58" s="29">
        <v>55434</v>
      </c>
      <c r="E58" s="20">
        <v>220</v>
      </c>
      <c r="F58" s="20">
        <f t="shared" si="0"/>
        <v>12195480</v>
      </c>
      <c r="G58" s="20">
        <v>513</v>
      </c>
      <c r="H58" s="377">
        <f t="shared" si="1"/>
        <v>9765580</v>
      </c>
      <c r="I58" s="30">
        <v>220</v>
      </c>
      <c r="J58" s="377">
        <v>44389</v>
      </c>
      <c r="K58" s="398">
        <f>F58+T5_PLAN_vs_PRFM!F58+'T5B_PLAN_vs_PRFM  (2)'!F58</f>
        <v>32698071.999999996</v>
      </c>
      <c r="L58" s="398">
        <v>0</v>
      </c>
    </row>
    <row r="59" spans="1:12" s="356" customFormat="1">
      <c r="A59" s="355">
        <v>48</v>
      </c>
      <c r="B59" s="360" t="s">
        <v>718</v>
      </c>
      <c r="C59" s="20">
        <v>611</v>
      </c>
      <c r="D59" s="29">
        <v>74521</v>
      </c>
      <c r="E59" s="20">
        <v>220</v>
      </c>
      <c r="F59" s="20">
        <f t="shared" si="0"/>
        <v>16394620</v>
      </c>
      <c r="G59" s="20">
        <v>609</v>
      </c>
      <c r="H59" s="377">
        <f t="shared" si="1"/>
        <v>12094060</v>
      </c>
      <c r="I59" s="30">
        <v>220</v>
      </c>
      <c r="J59" s="377">
        <v>54973</v>
      </c>
      <c r="K59" s="398">
        <f>F59+T5_PLAN_vs_PRFM!F59+'T5B_PLAN_vs_PRFM  (2)'!F59</f>
        <v>43118020</v>
      </c>
      <c r="L59" s="398">
        <v>0</v>
      </c>
    </row>
    <row r="60" spans="1:12" s="356" customFormat="1">
      <c r="A60" s="355">
        <v>49</v>
      </c>
      <c r="B60" s="360" t="s">
        <v>719</v>
      </c>
      <c r="C60" s="20">
        <v>760</v>
      </c>
      <c r="D60" s="29">
        <v>43624</v>
      </c>
      <c r="E60" s="20">
        <v>220</v>
      </c>
      <c r="F60" s="20">
        <f t="shared" si="0"/>
        <v>9597280</v>
      </c>
      <c r="G60" s="20">
        <v>728</v>
      </c>
      <c r="H60" s="377">
        <f t="shared" si="1"/>
        <v>8136480</v>
      </c>
      <c r="I60" s="30">
        <v>220</v>
      </c>
      <c r="J60" s="377">
        <v>36984</v>
      </c>
      <c r="K60" s="398">
        <f>F60+T5_PLAN_vs_PRFM!F60+'T5B_PLAN_vs_PRFM  (2)'!F60</f>
        <v>24239600</v>
      </c>
      <c r="L60" s="398">
        <v>0</v>
      </c>
    </row>
    <row r="61" spans="1:12" s="356" customFormat="1">
      <c r="A61" s="355">
        <v>50</v>
      </c>
      <c r="B61" s="360" t="s">
        <v>714</v>
      </c>
      <c r="C61" s="20">
        <v>380</v>
      </c>
      <c r="D61" s="29">
        <v>26872</v>
      </c>
      <c r="E61" s="20">
        <v>220</v>
      </c>
      <c r="F61" s="20">
        <f t="shared" si="0"/>
        <v>5911840</v>
      </c>
      <c r="G61" s="20">
        <v>381</v>
      </c>
      <c r="H61" s="377">
        <f t="shared" si="1"/>
        <v>5638380</v>
      </c>
      <c r="I61" s="30">
        <v>220</v>
      </c>
      <c r="J61" s="377">
        <v>25629</v>
      </c>
      <c r="K61" s="398">
        <f>F61+T5_PLAN_vs_PRFM!F61+'T5B_PLAN_vs_PRFM  (2)'!F61</f>
        <v>14268100</v>
      </c>
      <c r="L61" s="398">
        <v>0</v>
      </c>
    </row>
    <row r="62" spans="1:12" s="356" customFormat="1">
      <c r="A62" s="355">
        <v>51</v>
      </c>
      <c r="B62" s="360" t="s">
        <v>720</v>
      </c>
      <c r="C62" s="20">
        <v>806</v>
      </c>
      <c r="D62" s="29">
        <v>53025</v>
      </c>
      <c r="E62" s="20">
        <v>220</v>
      </c>
      <c r="F62" s="20">
        <f t="shared" si="0"/>
        <v>11665500</v>
      </c>
      <c r="G62" s="20">
        <v>802</v>
      </c>
      <c r="H62" s="377">
        <f t="shared" si="1"/>
        <v>10520840</v>
      </c>
      <c r="I62" s="30">
        <v>220</v>
      </c>
      <c r="J62" s="377">
        <v>47822</v>
      </c>
      <c r="K62" s="398">
        <f>F62+T5_PLAN_vs_PRFM!F62+'T5B_PLAN_vs_PRFM  (2)'!F62</f>
        <v>29799220</v>
      </c>
      <c r="L62" s="398">
        <v>0</v>
      </c>
    </row>
    <row r="63" spans="1:12">
      <c r="A63" s="1049" t="s">
        <v>19</v>
      </c>
      <c r="B63" s="1051"/>
      <c r="C63" s="31">
        <v>30911</v>
      </c>
      <c r="D63" s="31">
        <v>2310995</v>
      </c>
      <c r="E63" s="31">
        <v>220</v>
      </c>
      <c r="F63" s="31">
        <f t="shared" si="0"/>
        <v>508418900</v>
      </c>
      <c r="G63" s="31">
        <v>30918</v>
      </c>
      <c r="H63" s="408">
        <v>448853680</v>
      </c>
      <c r="I63" s="409">
        <v>220</v>
      </c>
      <c r="J63" s="397">
        <v>2040244.2599999998</v>
      </c>
      <c r="L63" s="398">
        <v>0</v>
      </c>
    </row>
    <row r="64" spans="1:12">
      <c r="A64" s="12"/>
      <c r="B64" s="32"/>
      <c r="C64" s="32"/>
      <c r="D64" s="23"/>
      <c r="E64" s="23"/>
      <c r="F64" s="23"/>
      <c r="G64" s="23"/>
      <c r="H64" s="23"/>
      <c r="I64" s="23"/>
      <c r="J64" s="23"/>
    </row>
    <row r="65" spans="1:10">
      <c r="A65" s="12"/>
      <c r="B65" s="32"/>
      <c r="C65" s="32"/>
      <c r="D65" s="23"/>
      <c r="E65" s="23"/>
      <c r="F65" s="23"/>
      <c r="G65" s="23"/>
      <c r="H65" s="420"/>
      <c r="I65" s="23"/>
      <c r="J65" s="23"/>
    </row>
    <row r="66" spans="1:10">
      <c r="A66" s="12"/>
      <c r="B66" s="32"/>
      <c r="C66" s="32"/>
      <c r="D66" s="23"/>
      <c r="E66" s="23"/>
      <c r="F66" s="23"/>
      <c r="G66" s="23"/>
      <c r="H66" s="23"/>
      <c r="I66" s="23"/>
      <c r="J66" s="23"/>
    </row>
    <row r="67" spans="1:10" ht="15.75" customHeight="1">
      <c r="A67" s="15" t="s">
        <v>12</v>
      </c>
      <c r="B67" s="15"/>
      <c r="C67" s="15"/>
      <c r="D67" s="15"/>
      <c r="E67" s="15"/>
      <c r="F67" s="15"/>
      <c r="G67" s="15"/>
      <c r="I67" s="1038" t="s">
        <v>13</v>
      </c>
      <c r="J67" s="1038"/>
    </row>
    <row r="68" spans="1:10" ht="12.75" customHeight="1">
      <c r="A68" s="1039" t="s">
        <v>14</v>
      </c>
      <c r="B68" s="1039"/>
      <c r="C68" s="1039"/>
      <c r="D68" s="1039"/>
      <c r="E68" s="1039"/>
      <c r="F68" s="1039"/>
      <c r="G68" s="1039"/>
      <c r="H68" s="1039"/>
      <c r="I68" s="1039"/>
      <c r="J68" s="1039"/>
    </row>
    <row r="69" spans="1:10" ht="12.75" customHeight="1">
      <c r="A69" s="1039" t="s">
        <v>20</v>
      </c>
      <c r="B69" s="1039"/>
      <c r="C69" s="1039"/>
      <c r="D69" s="1039"/>
      <c r="E69" s="1039"/>
      <c r="F69" s="1039"/>
      <c r="G69" s="1039"/>
      <c r="H69" s="1039"/>
      <c r="I69" s="1039"/>
      <c r="J69" s="1039"/>
    </row>
    <row r="70" spans="1:10">
      <c r="A70" s="15"/>
      <c r="B70" s="15"/>
      <c r="C70" s="15"/>
      <c r="E70" s="15"/>
      <c r="H70" s="1037" t="s">
        <v>76</v>
      </c>
      <c r="I70" s="1037"/>
      <c r="J70" s="1037"/>
    </row>
    <row r="74" spans="1:10">
      <c r="A74" s="1166"/>
      <c r="B74" s="1166"/>
      <c r="C74" s="1166"/>
      <c r="D74" s="1166"/>
      <c r="E74" s="1166"/>
      <c r="F74" s="1166"/>
      <c r="G74" s="1166"/>
      <c r="H74" s="1166"/>
      <c r="I74" s="1166"/>
      <c r="J74" s="1166"/>
    </row>
    <row r="76" spans="1:10">
      <c r="A76" s="1166"/>
      <c r="B76" s="1166"/>
      <c r="C76" s="1166"/>
      <c r="D76" s="1166"/>
      <c r="E76" s="1166"/>
      <c r="F76" s="1166"/>
      <c r="G76" s="1166"/>
      <c r="H76" s="1166"/>
      <c r="I76" s="1166"/>
      <c r="J76" s="1166"/>
    </row>
  </sheetData>
  <mergeCells count="16">
    <mergeCell ref="E1:I1"/>
    <mergeCell ref="A2:J2"/>
    <mergeCell ref="A3:J3"/>
    <mergeCell ref="A5:J5"/>
    <mergeCell ref="H8:J8"/>
    <mergeCell ref="A69:J69"/>
    <mergeCell ref="H70:J70"/>
    <mergeCell ref="A74:J74"/>
    <mergeCell ref="A76:J76"/>
    <mergeCell ref="A9:A10"/>
    <mergeCell ref="B9:B10"/>
    <mergeCell ref="C9:F9"/>
    <mergeCell ref="G9:J9"/>
    <mergeCell ref="I67:J67"/>
    <mergeCell ref="A68:J68"/>
    <mergeCell ref="A63:B63"/>
  </mergeCells>
  <printOptions horizontalCentered="1"/>
  <pageMargins left="0.53" right="0.53" top="0.48" bottom="0" header="0.44" footer="0.31496062992126"/>
  <pageSetup paperSize="9" scale="95" orientation="landscape" r:id="rId1"/>
  <rowBreaks count="1" manualBreakCount="1">
    <brk id="37" max="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view="pageBreakPreview" zoomScale="90" zoomScaleSheetLayoutView="90" workbookViewId="0">
      <selection activeCell="D63" sqref="D63"/>
    </sheetView>
  </sheetViews>
  <sheetFormatPr defaultColWidth="9.140625" defaultRowHeight="12.75"/>
  <cols>
    <col min="1" max="1" width="7.42578125" style="16" customWidth="1"/>
    <col min="2" max="2" width="17.140625" style="16" customWidth="1"/>
    <col min="3" max="3" width="11" style="16" customWidth="1"/>
    <col min="4" max="4" width="10" style="16" customWidth="1"/>
    <col min="5" max="5" width="13.140625" style="16" customWidth="1"/>
    <col min="6" max="6" width="14.28515625" style="16" customWidth="1"/>
    <col min="7" max="7" width="13.28515625" style="16" customWidth="1"/>
    <col min="8" max="8" width="14.7109375" style="16" customWidth="1"/>
    <col min="9" max="9" width="16.7109375" style="16" customWidth="1"/>
    <col min="10" max="10" width="19.28515625" style="16" customWidth="1"/>
    <col min="11" max="16384" width="9.140625" style="16"/>
  </cols>
  <sheetData>
    <row r="1" spans="1:16" customFormat="1">
      <c r="E1" s="1033"/>
      <c r="F1" s="1033"/>
      <c r="G1" s="1033"/>
      <c r="H1" s="1033"/>
      <c r="I1" s="1033"/>
      <c r="J1" s="147" t="s">
        <v>357</v>
      </c>
    </row>
    <row r="2" spans="1:16" customFormat="1" ht="15">
      <c r="A2" s="1156" t="s">
        <v>0</v>
      </c>
      <c r="B2" s="1156"/>
      <c r="C2" s="1156"/>
      <c r="D2" s="1156"/>
      <c r="E2" s="1156"/>
      <c r="F2" s="1156"/>
      <c r="G2" s="1156"/>
      <c r="H2" s="1156"/>
      <c r="I2" s="1156"/>
      <c r="J2" s="1156"/>
    </row>
    <row r="3" spans="1:16" customFormat="1" ht="20.25">
      <c r="A3" s="1092" t="s">
        <v>546</v>
      </c>
      <c r="B3" s="1092"/>
      <c r="C3" s="1092"/>
      <c r="D3" s="1092"/>
      <c r="E3" s="1092"/>
      <c r="F3" s="1092"/>
      <c r="G3" s="1092"/>
      <c r="H3" s="1092"/>
      <c r="I3" s="1092"/>
      <c r="J3" s="1092"/>
    </row>
    <row r="4" spans="1:16" customFormat="1" ht="14.25" customHeight="1"/>
    <row r="5" spans="1:16" ht="19.5" customHeight="1">
      <c r="A5" s="1159" t="s">
        <v>599</v>
      </c>
      <c r="B5" s="1159"/>
      <c r="C5" s="1159"/>
      <c r="D5" s="1159"/>
      <c r="E5" s="1159"/>
      <c r="F5" s="1159"/>
      <c r="G5" s="1159"/>
      <c r="H5" s="1159"/>
      <c r="I5" s="1159"/>
      <c r="J5" s="1159"/>
    </row>
    <row r="6" spans="1:16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/>
    <row r="8" spans="1:16">
      <c r="A8" s="404" t="s">
        <v>745</v>
      </c>
      <c r="B8" s="404"/>
      <c r="C8" s="401"/>
      <c r="H8" s="1144" t="s">
        <v>747</v>
      </c>
      <c r="I8" s="1144"/>
      <c r="J8" s="1144"/>
    </row>
    <row r="9" spans="1:16">
      <c r="A9" s="1089" t="s">
        <v>2</v>
      </c>
      <c r="B9" s="1089" t="s">
        <v>3</v>
      </c>
      <c r="C9" s="1049" t="s">
        <v>564</v>
      </c>
      <c r="D9" s="1050"/>
      <c r="E9" s="1050"/>
      <c r="F9" s="1051"/>
      <c r="G9" s="1049" t="s">
        <v>93</v>
      </c>
      <c r="H9" s="1050"/>
      <c r="I9" s="1050"/>
      <c r="J9" s="1051"/>
      <c r="O9" s="20"/>
      <c r="P9" s="23"/>
    </row>
    <row r="10" spans="1:16" ht="77.45" customHeight="1">
      <c r="A10" s="1089"/>
      <c r="B10" s="1089"/>
      <c r="C10" s="5" t="s">
        <v>167</v>
      </c>
      <c r="D10" s="5" t="s">
        <v>17</v>
      </c>
      <c r="E10" s="291" t="s">
        <v>563</v>
      </c>
      <c r="F10" s="7" t="s">
        <v>185</v>
      </c>
      <c r="G10" s="5" t="s">
        <v>167</v>
      </c>
      <c r="H10" s="27" t="s">
        <v>18</v>
      </c>
      <c r="I10" s="113" t="s">
        <v>103</v>
      </c>
      <c r="J10" s="5" t="s">
        <v>186</v>
      </c>
    </row>
    <row r="11" spans="1:16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9">
        <v>8</v>
      </c>
      <c r="I11" s="5">
        <v>9</v>
      </c>
      <c r="J11" s="5">
        <v>10</v>
      </c>
    </row>
    <row r="12" spans="1:16">
      <c r="A12" s="19">
        <v>1</v>
      </c>
      <c r="B12" s="360" t="s">
        <v>670</v>
      </c>
      <c r="C12" s="20">
        <v>0</v>
      </c>
      <c r="D12" s="112">
        <v>0</v>
      </c>
      <c r="E12" s="20">
        <v>0</v>
      </c>
      <c r="F12" s="20">
        <f>D12*E12</f>
        <v>0</v>
      </c>
      <c r="G12" s="20">
        <v>0</v>
      </c>
      <c r="H12" s="30">
        <f>I12*J12</f>
        <v>0</v>
      </c>
      <c r="I12" s="30">
        <v>0</v>
      </c>
      <c r="J12" s="30">
        <v>0</v>
      </c>
    </row>
    <row r="13" spans="1:16">
      <c r="A13" s="19">
        <v>2</v>
      </c>
      <c r="B13" s="360" t="s">
        <v>671</v>
      </c>
      <c r="C13" s="20">
        <v>0</v>
      </c>
      <c r="D13" s="29">
        <v>0</v>
      </c>
      <c r="E13" s="20">
        <v>0</v>
      </c>
      <c r="F13" s="20">
        <f t="shared" ref="F13:F63" si="0">D13*E13</f>
        <v>0</v>
      </c>
      <c r="G13" s="20">
        <v>0</v>
      </c>
      <c r="H13" s="30">
        <f t="shared" ref="H13:H63" si="1">I13*J13</f>
        <v>0</v>
      </c>
      <c r="I13" s="30">
        <v>0</v>
      </c>
      <c r="J13" s="30">
        <v>0</v>
      </c>
    </row>
    <row r="14" spans="1:16">
      <c r="A14" s="19">
        <v>3</v>
      </c>
      <c r="B14" s="360" t="s">
        <v>672</v>
      </c>
      <c r="C14" s="20">
        <v>0</v>
      </c>
      <c r="D14" s="29">
        <v>0</v>
      </c>
      <c r="E14" s="20">
        <v>0</v>
      </c>
      <c r="F14" s="20">
        <f t="shared" si="0"/>
        <v>0</v>
      </c>
      <c r="G14" s="20">
        <v>0</v>
      </c>
      <c r="H14" s="30">
        <f t="shared" si="1"/>
        <v>0</v>
      </c>
      <c r="I14" s="30">
        <v>0</v>
      </c>
      <c r="J14" s="30">
        <v>0</v>
      </c>
    </row>
    <row r="15" spans="1:16">
      <c r="A15" s="19">
        <v>4</v>
      </c>
      <c r="B15" s="360" t="s">
        <v>673</v>
      </c>
      <c r="C15" s="20">
        <v>0</v>
      </c>
      <c r="D15" s="29">
        <v>0</v>
      </c>
      <c r="E15" s="20">
        <v>0</v>
      </c>
      <c r="F15" s="20">
        <f t="shared" si="0"/>
        <v>0</v>
      </c>
      <c r="G15" s="20">
        <v>0</v>
      </c>
      <c r="H15" s="30">
        <f t="shared" si="1"/>
        <v>0</v>
      </c>
      <c r="I15" s="30">
        <v>0</v>
      </c>
      <c r="J15" s="30">
        <v>0</v>
      </c>
    </row>
    <row r="16" spans="1:16">
      <c r="A16" s="19">
        <v>5</v>
      </c>
      <c r="B16" s="360" t="s">
        <v>674</v>
      </c>
      <c r="C16" s="20">
        <v>32</v>
      </c>
      <c r="D16" s="29">
        <v>1476</v>
      </c>
      <c r="E16" s="20">
        <v>312</v>
      </c>
      <c r="F16" s="20">
        <f t="shared" si="0"/>
        <v>460512</v>
      </c>
      <c r="G16" s="20">
        <v>32</v>
      </c>
      <c r="H16" s="30">
        <f t="shared" si="1"/>
        <v>395928</v>
      </c>
      <c r="I16" s="30">
        <v>312</v>
      </c>
      <c r="J16" s="30">
        <v>1269</v>
      </c>
    </row>
    <row r="17" spans="1:10">
      <c r="A17" s="19">
        <v>6</v>
      </c>
      <c r="B17" s="360" t="s">
        <v>675</v>
      </c>
      <c r="C17" s="20">
        <v>0</v>
      </c>
      <c r="D17" s="29">
        <v>0</v>
      </c>
      <c r="E17" s="20">
        <v>0</v>
      </c>
      <c r="F17" s="20">
        <f t="shared" si="0"/>
        <v>0</v>
      </c>
      <c r="G17" s="20">
        <v>0</v>
      </c>
      <c r="H17" s="30">
        <f t="shared" si="1"/>
        <v>0</v>
      </c>
      <c r="I17" s="30">
        <v>0</v>
      </c>
      <c r="J17" s="30">
        <v>0</v>
      </c>
    </row>
    <row r="18" spans="1:10">
      <c r="A18" s="19">
        <v>7</v>
      </c>
      <c r="B18" s="360" t="s">
        <v>676</v>
      </c>
      <c r="C18" s="20">
        <v>0</v>
      </c>
      <c r="D18" s="29">
        <v>0</v>
      </c>
      <c r="E18" s="20">
        <v>0</v>
      </c>
      <c r="F18" s="20">
        <f t="shared" si="0"/>
        <v>0</v>
      </c>
      <c r="G18" s="20">
        <v>0</v>
      </c>
      <c r="H18" s="30">
        <f t="shared" si="1"/>
        <v>0</v>
      </c>
      <c r="I18" s="30">
        <v>0</v>
      </c>
      <c r="J18" s="30">
        <v>0</v>
      </c>
    </row>
    <row r="19" spans="1:10">
      <c r="A19" s="19">
        <v>8</v>
      </c>
      <c r="B19" s="360" t="s">
        <v>677</v>
      </c>
      <c r="C19" s="20">
        <v>0</v>
      </c>
      <c r="D19" s="29">
        <v>0</v>
      </c>
      <c r="E19" s="20">
        <v>0</v>
      </c>
      <c r="F19" s="20">
        <f t="shared" si="0"/>
        <v>0</v>
      </c>
      <c r="G19" s="20">
        <v>0</v>
      </c>
      <c r="H19" s="30">
        <f t="shared" si="1"/>
        <v>0</v>
      </c>
      <c r="I19" s="30">
        <v>0</v>
      </c>
      <c r="J19" s="30">
        <v>0</v>
      </c>
    </row>
    <row r="20" spans="1:10">
      <c r="A20" s="19">
        <v>9</v>
      </c>
      <c r="B20" s="360" t="s">
        <v>678</v>
      </c>
      <c r="C20" s="20">
        <v>0</v>
      </c>
      <c r="D20" s="29">
        <v>0</v>
      </c>
      <c r="E20" s="20">
        <v>0</v>
      </c>
      <c r="F20" s="20">
        <f t="shared" si="0"/>
        <v>0</v>
      </c>
      <c r="G20" s="20">
        <v>0</v>
      </c>
      <c r="H20" s="30">
        <f t="shared" si="1"/>
        <v>0</v>
      </c>
      <c r="I20" s="30">
        <v>0</v>
      </c>
      <c r="J20" s="30">
        <v>0</v>
      </c>
    </row>
    <row r="21" spans="1:10">
      <c r="A21" s="19">
        <v>10</v>
      </c>
      <c r="B21" s="360" t="s">
        <v>679</v>
      </c>
      <c r="C21" s="20">
        <v>0</v>
      </c>
      <c r="D21" s="29">
        <v>0</v>
      </c>
      <c r="E21" s="20">
        <v>0</v>
      </c>
      <c r="F21" s="20">
        <f t="shared" si="0"/>
        <v>0</v>
      </c>
      <c r="G21" s="20">
        <v>0</v>
      </c>
      <c r="H21" s="30">
        <f t="shared" si="1"/>
        <v>0</v>
      </c>
      <c r="I21" s="30">
        <v>0</v>
      </c>
      <c r="J21" s="30">
        <v>0</v>
      </c>
    </row>
    <row r="22" spans="1:10">
      <c r="A22" s="19">
        <v>11</v>
      </c>
      <c r="B22" s="360" t="s">
        <v>680</v>
      </c>
      <c r="C22" s="20">
        <v>0</v>
      </c>
      <c r="D22" s="29">
        <v>0</v>
      </c>
      <c r="E22" s="20">
        <v>0</v>
      </c>
      <c r="F22" s="20">
        <f t="shared" si="0"/>
        <v>0</v>
      </c>
      <c r="G22" s="20">
        <v>0</v>
      </c>
      <c r="H22" s="30">
        <f t="shared" si="1"/>
        <v>0</v>
      </c>
      <c r="I22" s="30">
        <v>0</v>
      </c>
      <c r="J22" s="30">
        <v>0</v>
      </c>
    </row>
    <row r="23" spans="1:10">
      <c r="A23" s="19">
        <v>12</v>
      </c>
      <c r="B23" s="360" t="s">
        <v>681</v>
      </c>
      <c r="C23" s="20">
        <v>0</v>
      </c>
      <c r="D23" s="29">
        <v>0</v>
      </c>
      <c r="E23" s="20">
        <v>0</v>
      </c>
      <c r="F23" s="20">
        <f t="shared" si="0"/>
        <v>0</v>
      </c>
      <c r="G23" s="20">
        <v>0</v>
      </c>
      <c r="H23" s="30">
        <f t="shared" si="1"/>
        <v>0</v>
      </c>
      <c r="I23" s="30">
        <v>0</v>
      </c>
      <c r="J23" s="30">
        <v>0</v>
      </c>
    </row>
    <row r="24" spans="1:10">
      <c r="A24" s="19">
        <v>13</v>
      </c>
      <c r="B24" s="360" t="s">
        <v>682</v>
      </c>
      <c r="C24" s="20">
        <v>12</v>
      </c>
      <c r="D24" s="29">
        <v>1243</v>
      </c>
      <c r="E24" s="20">
        <v>312</v>
      </c>
      <c r="F24" s="20">
        <f t="shared" si="0"/>
        <v>387816</v>
      </c>
      <c r="G24" s="20">
        <v>29</v>
      </c>
      <c r="H24" s="30">
        <f t="shared" si="1"/>
        <v>364416</v>
      </c>
      <c r="I24" s="30">
        <v>312</v>
      </c>
      <c r="J24" s="30">
        <v>1168</v>
      </c>
    </row>
    <row r="25" spans="1:10" s="356" customFormat="1">
      <c r="A25" s="355">
        <v>14</v>
      </c>
      <c r="B25" s="360" t="s">
        <v>683</v>
      </c>
      <c r="C25" s="20">
        <v>0</v>
      </c>
      <c r="D25" s="29">
        <v>0</v>
      </c>
      <c r="E25" s="20">
        <v>0</v>
      </c>
      <c r="F25" s="20">
        <f t="shared" si="0"/>
        <v>0</v>
      </c>
      <c r="G25" s="20">
        <v>0</v>
      </c>
      <c r="H25" s="30">
        <f t="shared" si="1"/>
        <v>0</v>
      </c>
      <c r="I25" s="30">
        <v>0</v>
      </c>
      <c r="J25" s="30">
        <v>0</v>
      </c>
    </row>
    <row r="26" spans="1:10" s="356" customFormat="1">
      <c r="A26" s="355">
        <v>15</v>
      </c>
      <c r="B26" s="360" t="s">
        <v>684</v>
      </c>
      <c r="C26" s="20">
        <v>0</v>
      </c>
      <c r="D26" s="29">
        <v>0</v>
      </c>
      <c r="E26" s="20">
        <v>0</v>
      </c>
      <c r="F26" s="20">
        <f t="shared" si="0"/>
        <v>0</v>
      </c>
      <c r="G26" s="20">
        <v>0</v>
      </c>
      <c r="H26" s="30">
        <f t="shared" si="1"/>
        <v>0</v>
      </c>
      <c r="I26" s="30">
        <v>0</v>
      </c>
      <c r="J26" s="30">
        <v>0</v>
      </c>
    </row>
    <row r="27" spans="1:10" s="356" customFormat="1">
      <c r="A27" s="355">
        <v>16</v>
      </c>
      <c r="B27" s="360" t="s">
        <v>685</v>
      </c>
      <c r="C27" s="20">
        <v>0</v>
      </c>
      <c r="D27" s="29">
        <v>0</v>
      </c>
      <c r="E27" s="20">
        <v>0</v>
      </c>
      <c r="F27" s="20">
        <f t="shared" si="0"/>
        <v>0</v>
      </c>
      <c r="G27" s="20">
        <v>0</v>
      </c>
      <c r="H27" s="30">
        <f t="shared" si="1"/>
        <v>0</v>
      </c>
      <c r="I27" s="30">
        <v>0</v>
      </c>
      <c r="J27" s="30">
        <v>0</v>
      </c>
    </row>
    <row r="28" spans="1:10" s="356" customFormat="1">
      <c r="A28" s="355">
        <v>17</v>
      </c>
      <c r="B28" s="360" t="s">
        <v>686</v>
      </c>
      <c r="C28" s="20">
        <v>0</v>
      </c>
      <c r="D28" s="29">
        <v>0</v>
      </c>
      <c r="E28" s="20">
        <v>0</v>
      </c>
      <c r="F28" s="20">
        <f t="shared" si="0"/>
        <v>0</v>
      </c>
      <c r="G28" s="20">
        <v>0</v>
      </c>
      <c r="H28" s="30">
        <f t="shared" si="1"/>
        <v>0</v>
      </c>
      <c r="I28" s="30">
        <v>0</v>
      </c>
      <c r="J28" s="30">
        <v>0</v>
      </c>
    </row>
    <row r="29" spans="1:10" s="356" customFormat="1">
      <c r="A29" s="355">
        <v>18</v>
      </c>
      <c r="B29" s="360" t="s">
        <v>687</v>
      </c>
      <c r="C29" s="20">
        <v>0</v>
      </c>
      <c r="D29" s="29">
        <v>0</v>
      </c>
      <c r="E29" s="20">
        <v>0</v>
      </c>
      <c r="F29" s="20">
        <f t="shared" si="0"/>
        <v>0</v>
      </c>
      <c r="G29" s="20">
        <v>0</v>
      </c>
      <c r="H29" s="30">
        <f t="shared" si="1"/>
        <v>0</v>
      </c>
      <c r="I29" s="30">
        <v>0</v>
      </c>
      <c r="J29" s="30">
        <v>0</v>
      </c>
    </row>
    <row r="30" spans="1:10" s="356" customFormat="1">
      <c r="A30" s="355">
        <v>19</v>
      </c>
      <c r="B30" s="360" t="s">
        <v>688</v>
      </c>
      <c r="C30" s="20">
        <v>39</v>
      </c>
      <c r="D30" s="29">
        <v>1424</v>
      </c>
      <c r="E30" s="20">
        <v>312</v>
      </c>
      <c r="F30" s="20">
        <f t="shared" si="0"/>
        <v>444288</v>
      </c>
      <c r="G30" s="20">
        <v>39</v>
      </c>
      <c r="H30" s="30">
        <f t="shared" si="1"/>
        <v>392808</v>
      </c>
      <c r="I30" s="30">
        <v>312</v>
      </c>
      <c r="J30" s="30">
        <v>1259</v>
      </c>
    </row>
    <row r="31" spans="1:10" s="356" customFormat="1">
      <c r="A31" s="355">
        <v>20</v>
      </c>
      <c r="B31" s="360" t="s">
        <v>689</v>
      </c>
      <c r="C31" s="20">
        <v>0</v>
      </c>
      <c r="D31" s="29">
        <v>0</v>
      </c>
      <c r="E31" s="20">
        <v>0</v>
      </c>
      <c r="F31" s="20">
        <f t="shared" si="0"/>
        <v>0</v>
      </c>
      <c r="G31" s="20">
        <v>0</v>
      </c>
      <c r="H31" s="30">
        <f t="shared" si="1"/>
        <v>0</v>
      </c>
      <c r="I31" s="30">
        <v>0</v>
      </c>
      <c r="J31" s="30">
        <v>0</v>
      </c>
    </row>
    <row r="32" spans="1:10" s="356" customFormat="1">
      <c r="A32" s="355">
        <v>21</v>
      </c>
      <c r="B32" s="360" t="s">
        <v>690</v>
      </c>
      <c r="C32" s="20">
        <v>0</v>
      </c>
      <c r="D32" s="29">
        <v>0</v>
      </c>
      <c r="E32" s="20">
        <v>0</v>
      </c>
      <c r="F32" s="20">
        <f t="shared" si="0"/>
        <v>0</v>
      </c>
      <c r="G32" s="20">
        <v>0</v>
      </c>
      <c r="H32" s="30">
        <f t="shared" si="1"/>
        <v>0</v>
      </c>
      <c r="I32" s="30">
        <v>0</v>
      </c>
      <c r="J32" s="30">
        <v>0</v>
      </c>
    </row>
    <row r="33" spans="1:10" s="356" customFormat="1">
      <c r="A33" s="355">
        <v>22</v>
      </c>
      <c r="B33" s="360" t="s">
        <v>691</v>
      </c>
      <c r="C33" s="20">
        <v>0</v>
      </c>
      <c r="D33" s="29">
        <v>0</v>
      </c>
      <c r="E33" s="20">
        <v>0</v>
      </c>
      <c r="F33" s="20">
        <f t="shared" si="0"/>
        <v>0</v>
      </c>
      <c r="G33" s="20">
        <v>0</v>
      </c>
      <c r="H33" s="30">
        <f t="shared" si="1"/>
        <v>0</v>
      </c>
      <c r="I33" s="30">
        <v>0</v>
      </c>
      <c r="J33" s="30">
        <v>0</v>
      </c>
    </row>
    <row r="34" spans="1:10" s="356" customFormat="1">
      <c r="A34" s="355">
        <v>23</v>
      </c>
      <c r="B34" s="360" t="s">
        <v>692</v>
      </c>
      <c r="C34" s="20">
        <v>26</v>
      </c>
      <c r="D34" s="29">
        <v>387</v>
      </c>
      <c r="E34" s="20">
        <v>312</v>
      </c>
      <c r="F34" s="20">
        <f t="shared" si="0"/>
        <v>120744</v>
      </c>
      <c r="G34" s="20">
        <v>30</v>
      </c>
      <c r="H34" s="30">
        <f t="shared" si="1"/>
        <v>271440</v>
      </c>
      <c r="I34" s="30">
        <v>312</v>
      </c>
      <c r="J34" s="30">
        <v>870</v>
      </c>
    </row>
    <row r="35" spans="1:10" s="356" customFormat="1">
      <c r="A35" s="355">
        <v>24</v>
      </c>
      <c r="B35" s="360" t="s">
        <v>715</v>
      </c>
      <c r="C35" s="20">
        <v>0</v>
      </c>
      <c r="D35" s="29">
        <v>0</v>
      </c>
      <c r="E35" s="20">
        <v>0</v>
      </c>
      <c r="F35" s="20">
        <f t="shared" si="0"/>
        <v>0</v>
      </c>
      <c r="G35" s="20">
        <v>0</v>
      </c>
      <c r="H35" s="30">
        <f t="shared" si="1"/>
        <v>0</v>
      </c>
      <c r="I35" s="30">
        <v>0</v>
      </c>
      <c r="J35" s="30">
        <v>0</v>
      </c>
    </row>
    <row r="36" spans="1:10" s="356" customFormat="1">
      <c r="A36" s="355">
        <v>25</v>
      </c>
      <c r="B36" s="360" t="s">
        <v>693</v>
      </c>
      <c r="C36" s="20">
        <v>0</v>
      </c>
      <c r="D36" s="29">
        <v>573</v>
      </c>
      <c r="E36" s="20">
        <v>312</v>
      </c>
      <c r="F36" s="20">
        <f t="shared" si="0"/>
        <v>178776</v>
      </c>
      <c r="G36" s="20">
        <v>0</v>
      </c>
      <c r="H36" s="30">
        <f t="shared" si="1"/>
        <v>0</v>
      </c>
      <c r="I36" s="30">
        <v>312</v>
      </c>
      <c r="J36" s="30">
        <v>0</v>
      </c>
    </row>
    <row r="37" spans="1:10" s="356" customFormat="1">
      <c r="A37" s="355">
        <v>26</v>
      </c>
      <c r="B37" s="360" t="s">
        <v>694</v>
      </c>
      <c r="C37" s="20">
        <v>0</v>
      </c>
      <c r="D37" s="29">
        <v>0</v>
      </c>
      <c r="E37" s="20">
        <v>0</v>
      </c>
      <c r="F37" s="20">
        <f t="shared" si="0"/>
        <v>0</v>
      </c>
      <c r="G37" s="20">
        <v>0</v>
      </c>
      <c r="H37" s="30">
        <f t="shared" si="1"/>
        <v>0</v>
      </c>
      <c r="I37" s="30">
        <v>0</v>
      </c>
      <c r="J37" s="30">
        <v>0</v>
      </c>
    </row>
    <row r="38" spans="1:10" s="356" customFormat="1">
      <c r="A38" s="355">
        <v>27</v>
      </c>
      <c r="B38" s="360" t="s">
        <v>695</v>
      </c>
      <c r="C38" s="20">
        <v>0</v>
      </c>
      <c r="D38" s="29">
        <v>0</v>
      </c>
      <c r="E38" s="20">
        <v>0</v>
      </c>
      <c r="F38" s="20">
        <f t="shared" si="0"/>
        <v>0</v>
      </c>
      <c r="G38" s="20">
        <v>0</v>
      </c>
      <c r="H38" s="30">
        <f t="shared" si="1"/>
        <v>0</v>
      </c>
      <c r="I38" s="30">
        <v>0</v>
      </c>
      <c r="J38" s="30">
        <v>0</v>
      </c>
    </row>
    <row r="39" spans="1:10" s="356" customFormat="1">
      <c r="A39" s="355">
        <v>28</v>
      </c>
      <c r="B39" s="360" t="s">
        <v>696</v>
      </c>
      <c r="C39" s="20">
        <v>0</v>
      </c>
      <c r="D39" s="29">
        <v>0</v>
      </c>
      <c r="E39" s="20">
        <v>0</v>
      </c>
      <c r="F39" s="20">
        <f t="shared" si="0"/>
        <v>0</v>
      </c>
      <c r="G39" s="20">
        <v>0</v>
      </c>
      <c r="H39" s="30">
        <f t="shared" si="1"/>
        <v>0</v>
      </c>
      <c r="I39" s="30">
        <v>0</v>
      </c>
      <c r="J39" s="30">
        <v>0</v>
      </c>
    </row>
    <row r="40" spans="1:10" s="356" customFormat="1">
      <c r="A40" s="355">
        <v>29</v>
      </c>
      <c r="B40" s="360" t="s">
        <v>716</v>
      </c>
      <c r="C40" s="20">
        <v>12</v>
      </c>
      <c r="D40" s="29">
        <v>669</v>
      </c>
      <c r="E40" s="20">
        <v>312</v>
      </c>
      <c r="F40" s="20">
        <f t="shared" si="0"/>
        <v>208728</v>
      </c>
      <c r="G40" s="20">
        <v>14</v>
      </c>
      <c r="H40" s="30">
        <f t="shared" si="1"/>
        <v>180648</v>
      </c>
      <c r="I40" s="30">
        <v>312</v>
      </c>
      <c r="J40" s="30">
        <v>579</v>
      </c>
    </row>
    <row r="41" spans="1:10" s="356" customFormat="1">
      <c r="A41" s="355">
        <v>30</v>
      </c>
      <c r="B41" s="360" t="s">
        <v>697</v>
      </c>
      <c r="C41" s="20">
        <v>0</v>
      </c>
      <c r="D41" s="29">
        <v>0</v>
      </c>
      <c r="E41" s="20">
        <v>0</v>
      </c>
      <c r="F41" s="20">
        <f t="shared" si="0"/>
        <v>0</v>
      </c>
      <c r="G41" s="20">
        <v>0</v>
      </c>
      <c r="H41" s="30">
        <f t="shared" si="1"/>
        <v>0</v>
      </c>
      <c r="I41" s="30">
        <v>0</v>
      </c>
      <c r="J41" s="30">
        <v>0</v>
      </c>
    </row>
    <row r="42" spans="1:10" s="356" customFormat="1">
      <c r="A42" s="355">
        <v>31</v>
      </c>
      <c r="B42" s="360" t="s">
        <v>698</v>
      </c>
      <c r="C42" s="20">
        <v>0</v>
      </c>
      <c r="D42" s="29">
        <v>0</v>
      </c>
      <c r="E42" s="20">
        <v>0</v>
      </c>
      <c r="F42" s="20">
        <f t="shared" si="0"/>
        <v>0</v>
      </c>
      <c r="G42" s="20">
        <v>0</v>
      </c>
      <c r="H42" s="30">
        <f t="shared" si="1"/>
        <v>0</v>
      </c>
      <c r="I42" s="30">
        <v>0</v>
      </c>
      <c r="J42" s="30">
        <v>0</v>
      </c>
    </row>
    <row r="43" spans="1:10" s="356" customFormat="1">
      <c r="A43" s="355">
        <v>32</v>
      </c>
      <c r="B43" s="360" t="s">
        <v>699</v>
      </c>
      <c r="C43" s="20">
        <v>0</v>
      </c>
      <c r="D43" s="29">
        <v>0</v>
      </c>
      <c r="E43" s="20">
        <v>0</v>
      </c>
      <c r="F43" s="20">
        <f t="shared" si="0"/>
        <v>0</v>
      </c>
      <c r="G43" s="20">
        <v>0</v>
      </c>
      <c r="H43" s="30">
        <f t="shared" si="1"/>
        <v>0</v>
      </c>
      <c r="I43" s="30">
        <v>0</v>
      </c>
      <c r="J43" s="30">
        <v>0</v>
      </c>
    </row>
    <row r="44" spans="1:10" s="356" customFormat="1">
      <c r="A44" s="355">
        <v>33</v>
      </c>
      <c r="B44" s="360" t="s">
        <v>700</v>
      </c>
      <c r="C44" s="20">
        <v>0</v>
      </c>
      <c r="D44" s="29">
        <v>0</v>
      </c>
      <c r="E44" s="20">
        <v>0</v>
      </c>
      <c r="F44" s="20">
        <f t="shared" si="0"/>
        <v>0</v>
      </c>
      <c r="G44" s="20">
        <v>0</v>
      </c>
      <c r="H44" s="30">
        <f t="shared" si="1"/>
        <v>0</v>
      </c>
      <c r="I44" s="30">
        <v>0</v>
      </c>
      <c r="J44" s="30">
        <v>0</v>
      </c>
    </row>
    <row r="45" spans="1:10" s="356" customFormat="1">
      <c r="A45" s="355">
        <v>34</v>
      </c>
      <c r="B45" s="360" t="s">
        <v>701</v>
      </c>
      <c r="C45" s="20">
        <v>0</v>
      </c>
      <c r="D45" s="29">
        <v>0</v>
      </c>
      <c r="E45" s="20">
        <v>0</v>
      </c>
      <c r="F45" s="20">
        <f t="shared" si="0"/>
        <v>0</v>
      </c>
      <c r="G45" s="20">
        <v>0</v>
      </c>
      <c r="H45" s="30">
        <f t="shared" si="1"/>
        <v>0</v>
      </c>
      <c r="I45" s="30">
        <v>0</v>
      </c>
      <c r="J45" s="30">
        <v>0</v>
      </c>
    </row>
    <row r="46" spans="1:10" s="356" customFormat="1">
      <c r="A46" s="355">
        <v>35</v>
      </c>
      <c r="B46" s="360" t="s">
        <v>702</v>
      </c>
      <c r="C46" s="20">
        <v>17</v>
      </c>
      <c r="D46" s="29">
        <v>680</v>
      </c>
      <c r="E46" s="20">
        <v>312</v>
      </c>
      <c r="F46" s="20">
        <f t="shared" si="0"/>
        <v>212160</v>
      </c>
      <c r="G46" s="20">
        <v>18</v>
      </c>
      <c r="H46" s="30">
        <f t="shared" si="1"/>
        <v>209976</v>
      </c>
      <c r="I46" s="30">
        <v>312</v>
      </c>
      <c r="J46" s="30">
        <v>673</v>
      </c>
    </row>
    <row r="47" spans="1:10" s="356" customFormat="1">
      <c r="A47" s="355">
        <v>36</v>
      </c>
      <c r="B47" s="360" t="s">
        <v>717</v>
      </c>
      <c r="C47" s="20">
        <v>0</v>
      </c>
      <c r="D47" s="29">
        <v>0</v>
      </c>
      <c r="E47" s="20">
        <v>0</v>
      </c>
      <c r="F47" s="20">
        <f t="shared" si="0"/>
        <v>0</v>
      </c>
      <c r="G47" s="20">
        <v>0</v>
      </c>
      <c r="H47" s="30">
        <f t="shared" si="1"/>
        <v>0</v>
      </c>
      <c r="I47" s="30">
        <v>0</v>
      </c>
      <c r="J47" s="30">
        <v>0</v>
      </c>
    </row>
    <row r="48" spans="1:10" s="356" customFormat="1">
      <c r="A48" s="355">
        <v>37</v>
      </c>
      <c r="B48" s="360" t="s">
        <v>703</v>
      </c>
      <c r="C48" s="20">
        <v>38</v>
      </c>
      <c r="D48" s="29">
        <v>814</v>
      </c>
      <c r="E48" s="20">
        <v>312</v>
      </c>
      <c r="F48" s="20">
        <f t="shared" si="0"/>
        <v>253968</v>
      </c>
      <c r="G48" s="20">
        <v>38</v>
      </c>
      <c r="H48" s="30">
        <f t="shared" si="1"/>
        <v>238680</v>
      </c>
      <c r="I48" s="30">
        <v>312</v>
      </c>
      <c r="J48" s="30">
        <v>765</v>
      </c>
    </row>
    <row r="49" spans="1:10" s="356" customFormat="1">
      <c r="A49" s="355">
        <v>38</v>
      </c>
      <c r="B49" s="360" t="s">
        <v>704</v>
      </c>
      <c r="C49" s="20">
        <v>0</v>
      </c>
      <c r="D49" s="29">
        <v>0</v>
      </c>
      <c r="E49" s="20">
        <v>0</v>
      </c>
      <c r="F49" s="20">
        <f t="shared" si="0"/>
        <v>0</v>
      </c>
      <c r="G49" s="20">
        <v>0</v>
      </c>
      <c r="H49" s="30">
        <f t="shared" si="1"/>
        <v>0</v>
      </c>
      <c r="I49" s="30">
        <v>0</v>
      </c>
      <c r="J49" s="30">
        <v>0</v>
      </c>
    </row>
    <row r="50" spans="1:10" s="356" customFormat="1">
      <c r="A50" s="355">
        <v>39</v>
      </c>
      <c r="B50" s="360" t="s">
        <v>705</v>
      </c>
      <c r="C50" s="20">
        <v>0</v>
      </c>
      <c r="D50" s="29">
        <v>0</v>
      </c>
      <c r="E50" s="20">
        <v>0</v>
      </c>
      <c r="F50" s="20">
        <f t="shared" si="0"/>
        <v>0</v>
      </c>
      <c r="G50" s="20">
        <v>0</v>
      </c>
      <c r="H50" s="30">
        <f t="shared" si="1"/>
        <v>0</v>
      </c>
      <c r="I50" s="30">
        <v>0</v>
      </c>
      <c r="J50" s="30">
        <v>0</v>
      </c>
    </row>
    <row r="51" spans="1:10" s="356" customFormat="1">
      <c r="A51" s="355">
        <v>40</v>
      </c>
      <c r="B51" s="360" t="s">
        <v>706</v>
      </c>
      <c r="C51" s="20">
        <v>0</v>
      </c>
      <c r="D51" s="29">
        <v>0</v>
      </c>
      <c r="E51" s="20">
        <v>0</v>
      </c>
      <c r="F51" s="20">
        <f t="shared" si="0"/>
        <v>0</v>
      </c>
      <c r="G51" s="20">
        <v>0</v>
      </c>
      <c r="H51" s="30">
        <f t="shared" si="1"/>
        <v>0</v>
      </c>
      <c r="I51" s="30">
        <v>0</v>
      </c>
      <c r="J51" s="30">
        <v>0</v>
      </c>
    </row>
    <row r="52" spans="1:10" s="356" customFormat="1">
      <c r="A52" s="355">
        <v>41</v>
      </c>
      <c r="B52" s="360" t="s">
        <v>707</v>
      </c>
      <c r="C52" s="20">
        <v>0</v>
      </c>
      <c r="D52" s="29">
        <v>0</v>
      </c>
      <c r="E52" s="20">
        <v>0</v>
      </c>
      <c r="F52" s="20">
        <f t="shared" si="0"/>
        <v>0</v>
      </c>
      <c r="G52" s="20">
        <v>0</v>
      </c>
      <c r="H52" s="30">
        <f t="shared" si="1"/>
        <v>0</v>
      </c>
      <c r="I52" s="30">
        <v>0</v>
      </c>
      <c r="J52" s="30">
        <v>0</v>
      </c>
    </row>
    <row r="53" spans="1:10" s="356" customFormat="1">
      <c r="A53" s="355">
        <v>42</v>
      </c>
      <c r="B53" s="360" t="s">
        <v>708</v>
      </c>
      <c r="C53" s="20">
        <v>0</v>
      </c>
      <c r="D53" s="29">
        <v>0</v>
      </c>
      <c r="E53" s="20">
        <v>0</v>
      </c>
      <c r="F53" s="20">
        <f t="shared" si="0"/>
        <v>0</v>
      </c>
      <c r="G53" s="20">
        <v>0</v>
      </c>
      <c r="H53" s="30">
        <f t="shared" si="1"/>
        <v>0</v>
      </c>
      <c r="I53" s="30">
        <v>0</v>
      </c>
      <c r="J53" s="30">
        <v>0</v>
      </c>
    </row>
    <row r="54" spans="1:10" s="356" customFormat="1">
      <c r="A54" s="355">
        <v>43</v>
      </c>
      <c r="B54" s="360" t="s">
        <v>709</v>
      </c>
      <c r="C54" s="20">
        <v>0</v>
      </c>
      <c r="D54" s="29">
        <v>0</v>
      </c>
      <c r="E54" s="20">
        <v>0</v>
      </c>
      <c r="F54" s="20">
        <f t="shared" si="0"/>
        <v>0</v>
      </c>
      <c r="G54" s="20">
        <v>0</v>
      </c>
      <c r="H54" s="30">
        <f t="shared" si="1"/>
        <v>0</v>
      </c>
      <c r="I54" s="30">
        <v>0</v>
      </c>
      <c r="J54" s="30">
        <v>0</v>
      </c>
    </row>
    <row r="55" spans="1:10">
      <c r="A55" s="355">
        <v>44</v>
      </c>
      <c r="B55" s="360" t="s">
        <v>710</v>
      </c>
      <c r="C55" s="20">
        <v>0</v>
      </c>
      <c r="D55" s="29">
        <v>0</v>
      </c>
      <c r="E55" s="20">
        <v>0</v>
      </c>
      <c r="F55" s="20">
        <f t="shared" si="0"/>
        <v>0</v>
      </c>
      <c r="G55" s="20">
        <v>0</v>
      </c>
      <c r="H55" s="30">
        <f t="shared" si="1"/>
        <v>0</v>
      </c>
      <c r="I55" s="30">
        <v>0</v>
      </c>
      <c r="J55" s="30">
        <v>0</v>
      </c>
    </row>
    <row r="56" spans="1:10">
      <c r="A56" s="355">
        <v>45</v>
      </c>
      <c r="B56" s="360" t="s">
        <v>711</v>
      </c>
      <c r="C56" s="20">
        <v>0</v>
      </c>
      <c r="D56" s="29">
        <v>0</v>
      </c>
      <c r="E56" s="20">
        <v>0</v>
      </c>
      <c r="F56" s="20">
        <f t="shared" si="0"/>
        <v>0</v>
      </c>
      <c r="G56" s="20">
        <v>0</v>
      </c>
      <c r="H56" s="30">
        <f t="shared" si="1"/>
        <v>0</v>
      </c>
      <c r="I56" s="30">
        <v>0</v>
      </c>
      <c r="J56" s="30">
        <v>0</v>
      </c>
    </row>
    <row r="57" spans="1:10" s="356" customFormat="1">
      <c r="A57" s="355">
        <v>46</v>
      </c>
      <c r="B57" s="360" t="s">
        <v>712</v>
      </c>
      <c r="C57" s="20">
        <v>0</v>
      </c>
      <c r="D57" s="29">
        <v>0</v>
      </c>
      <c r="E57" s="20">
        <v>0</v>
      </c>
      <c r="F57" s="20">
        <f t="shared" si="0"/>
        <v>0</v>
      </c>
      <c r="G57" s="20">
        <v>0</v>
      </c>
      <c r="H57" s="30">
        <f t="shared" si="1"/>
        <v>0</v>
      </c>
      <c r="I57" s="30">
        <v>0</v>
      </c>
      <c r="J57" s="30">
        <v>0</v>
      </c>
    </row>
    <row r="58" spans="1:10" s="356" customFormat="1">
      <c r="A58" s="355">
        <v>47</v>
      </c>
      <c r="B58" s="360" t="s">
        <v>713</v>
      </c>
      <c r="C58" s="20">
        <v>0</v>
      </c>
      <c r="D58" s="29">
        <v>0</v>
      </c>
      <c r="E58" s="20">
        <v>0</v>
      </c>
      <c r="F58" s="20">
        <f t="shared" si="0"/>
        <v>0</v>
      </c>
      <c r="G58" s="20">
        <v>0</v>
      </c>
      <c r="H58" s="30">
        <f t="shared" si="1"/>
        <v>0</v>
      </c>
      <c r="I58" s="30">
        <v>0</v>
      </c>
      <c r="J58" s="30">
        <v>0</v>
      </c>
    </row>
    <row r="59" spans="1:10" s="356" customFormat="1">
      <c r="A59" s="355">
        <v>48</v>
      </c>
      <c r="B59" s="360" t="s">
        <v>718</v>
      </c>
      <c r="C59" s="20">
        <v>0</v>
      </c>
      <c r="D59" s="29">
        <v>0</v>
      </c>
      <c r="E59" s="20">
        <v>0</v>
      </c>
      <c r="F59" s="20">
        <f t="shared" si="0"/>
        <v>0</v>
      </c>
      <c r="G59" s="20">
        <v>0</v>
      </c>
      <c r="H59" s="30">
        <f t="shared" si="1"/>
        <v>0</v>
      </c>
      <c r="I59" s="30">
        <v>0</v>
      </c>
      <c r="J59" s="30">
        <v>0</v>
      </c>
    </row>
    <row r="60" spans="1:10" s="356" customFormat="1">
      <c r="A60" s="355">
        <v>49</v>
      </c>
      <c r="B60" s="360" t="s">
        <v>719</v>
      </c>
      <c r="C60" s="20">
        <v>0</v>
      </c>
      <c r="D60" s="29">
        <v>0</v>
      </c>
      <c r="E60" s="20">
        <v>0</v>
      </c>
      <c r="F60" s="20">
        <f t="shared" si="0"/>
        <v>0</v>
      </c>
      <c r="G60" s="20">
        <v>0</v>
      </c>
      <c r="H60" s="30">
        <f t="shared" si="1"/>
        <v>0</v>
      </c>
      <c r="I60" s="30">
        <v>0</v>
      </c>
      <c r="J60" s="30">
        <v>0</v>
      </c>
    </row>
    <row r="61" spans="1:10" s="356" customFormat="1">
      <c r="A61" s="355">
        <v>50</v>
      </c>
      <c r="B61" s="360" t="s">
        <v>714</v>
      </c>
      <c r="C61" s="20">
        <v>0</v>
      </c>
      <c r="D61" s="29">
        <v>0</v>
      </c>
      <c r="E61" s="20">
        <v>0</v>
      </c>
      <c r="F61" s="20">
        <f t="shared" si="0"/>
        <v>0</v>
      </c>
      <c r="G61" s="20">
        <v>0</v>
      </c>
      <c r="H61" s="30">
        <f t="shared" si="1"/>
        <v>0</v>
      </c>
      <c r="I61" s="30">
        <v>0</v>
      </c>
      <c r="J61" s="30">
        <v>0</v>
      </c>
    </row>
    <row r="62" spans="1:10" s="356" customFormat="1">
      <c r="A62" s="355">
        <v>51</v>
      </c>
      <c r="B62" s="360" t="s">
        <v>720</v>
      </c>
      <c r="C62" s="20">
        <v>0</v>
      </c>
      <c r="D62" s="29">
        <v>0</v>
      </c>
      <c r="E62" s="20">
        <v>0</v>
      </c>
      <c r="F62" s="20">
        <f t="shared" si="0"/>
        <v>0</v>
      </c>
      <c r="G62" s="20">
        <v>0</v>
      </c>
      <c r="H62" s="30">
        <f t="shared" si="1"/>
        <v>0</v>
      </c>
      <c r="I62" s="30">
        <v>0</v>
      </c>
      <c r="J62" s="30">
        <v>0</v>
      </c>
    </row>
    <row r="63" spans="1:10">
      <c r="A63" s="1049" t="s">
        <v>19</v>
      </c>
      <c r="B63" s="1051"/>
      <c r="C63" s="31">
        <v>176</v>
      </c>
      <c r="D63" s="31">
        <v>7266</v>
      </c>
      <c r="E63" s="31">
        <v>312</v>
      </c>
      <c r="F63" s="31">
        <f t="shared" si="0"/>
        <v>2266992</v>
      </c>
      <c r="G63" s="31">
        <v>200</v>
      </c>
      <c r="H63" s="409">
        <f t="shared" si="1"/>
        <v>2053896</v>
      </c>
      <c r="I63" s="397">
        <v>312</v>
      </c>
      <c r="J63" s="31">
        <v>6583</v>
      </c>
    </row>
    <row r="64" spans="1:10">
      <c r="A64" s="12"/>
      <c r="B64" s="32"/>
      <c r="C64" s="32"/>
      <c r="D64" s="23"/>
      <c r="E64" s="23"/>
      <c r="F64" s="23"/>
      <c r="G64" s="23"/>
      <c r="H64" s="23"/>
      <c r="I64" s="23"/>
      <c r="J64" s="23"/>
    </row>
    <row r="65" spans="1:10">
      <c r="A65" s="12"/>
      <c r="B65" s="32"/>
      <c r="C65" s="32"/>
      <c r="D65" s="23"/>
      <c r="E65" s="23"/>
      <c r="F65" s="23"/>
      <c r="G65" s="23"/>
      <c r="H65" s="23"/>
      <c r="I65" s="23"/>
      <c r="J65" s="23"/>
    </row>
    <row r="66" spans="1:10">
      <c r="A66" s="12"/>
      <c r="B66" s="32"/>
      <c r="C66" s="32"/>
      <c r="D66" s="23"/>
      <c r="E66" s="23"/>
      <c r="F66" s="23"/>
      <c r="G66" s="23"/>
      <c r="H66" s="23"/>
      <c r="I66" s="23"/>
      <c r="J66" s="23"/>
    </row>
    <row r="67" spans="1:10" ht="15.75" customHeight="1">
      <c r="A67" s="15" t="s">
        <v>12</v>
      </c>
      <c r="B67" s="15"/>
      <c r="C67" s="15"/>
      <c r="D67" s="15"/>
      <c r="E67" s="15"/>
      <c r="F67" s="15"/>
      <c r="G67" s="15"/>
      <c r="I67" s="1038" t="s">
        <v>13</v>
      </c>
      <c r="J67" s="1038"/>
    </row>
    <row r="68" spans="1:10" ht="12.75" customHeight="1">
      <c r="A68" s="1039" t="s">
        <v>14</v>
      </c>
      <c r="B68" s="1039"/>
      <c r="C68" s="1039"/>
      <c r="D68" s="1039"/>
      <c r="E68" s="1039"/>
      <c r="F68" s="1039"/>
      <c r="G68" s="1039"/>
      <c r="H68" s="1039"/>
      <c r="I68" s="1039"/>
      <c r="J68" s="1039"/>
    </row>
    <row r="69" spans="1:10" ht="12.75" customHeight="1">
      <c r="A69" s="1039" t="s">
        <v>20</v>
      </c>
      <c r="B69" s="1039"/>
      <c r="C69" s="1039"/>
      <c r="D69" s="1039"/>
      <c r="E69" s="1039"/>
      <c r="F69" s="1039"/>
      <c r="G69" s="1039"/>
      <c r="H69" s="1039"/>
      <c r="I69" s="1039"/>
      <c r="J69" s="1039"/>
    </row>
    <row r="70" spans="1:10">
      <c r="A70" s="15"/>
      <c r="B70" s="15"/>
      <c r="C70" s="15"/>
      <c r="E70" s="15"/>
      <c r="H70" s="1037" t="s">
        <v>76</v>
      </c>
      <c r="I70" s="1037"/>
      <c r="J70" s="1037"/>
    </row>
    <row r="74" spans="1:10">
      <c r="A74" s="1166"/>
      <c r="B74" s="1166"/>
      <c r="C74" s="1166"/>
      <c r="D74" s="1166"/>
      <c r="E74" s="1166"/>
      <c r="F74" s="1166"/>
      <c r="G74" s="1166"/>
      <c r="H74" s="1166"/>
      <c r="I74" s="1166"/>
      <c r="J74" s="1166"/>
    </row>
    <row r="76" spans="1:10">
      <c r="A76" s="1166"/>
      <c r="B76" s="1166"/>
      <c r="C76" s="1166"/>
      <c r="D76" s="1166"/>
      <c r="E76" s="1166"/>
      <c r="F76" s="1166"/>
      <c r="G76" s="1166"/>
      <c r="H76" s="1166"/>
      <c r="I76" s="1166"/>
      <c r="J76" s="1166"/>
    </row>
  </sheetData>
  <mergeCells count="16">
    <mergeCell ref="A69:J69"/>
    <mergeCell ref="H70:J70"/>
    <mergeCell ref="A74:J74"/>
    <mergeCell ref="A76:J76"/>
    <mergeCell ref="A9:A10"/>
    <mergeCell ref="B9:B10"/>
    <mergeCell ref="C9:F9"/>
    <mergeCell ref="G9:J9"/>
    <mergeCell ref="I67:J67"/>
    <mergeCell ref="A68:J68"/>
    <mergeCell ref="A63:B63"/>
    <mergeCell ref="E1:I1"/>
    <mergeCell ref="A2:J2"/>
    <mergeCell ref="A3:J3"/>
    <mergeCell ref="A5:J5"/>
    <mergeCell ref="H8:J8"/>
  </mergeCells>
  <printOptions horizontalCentered="1"/>
  <pageMargins left="0.56999999999999995" right="0.70866141732283505" top="0.48" bottom="0" header="0.56000000000000005" footer="0.31496062992126"/>
  <pageSetup paperSize="9" scale="95" orientation="landscape" r:id="rId1"/>
  <rowBreaks count="1" manualBreakCount="1">
    <brk id="37" max="9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view="pageBreakPreview" topLeftCell="A19" zoomScale="90" zoomScaleSheetLayoutView="90" workbookViewId="0">
      <selection activeCell="F63" sqref="F63"/>
    </sheetView>
  </sheetViews>
  <sheetFormatPr defaultColWidth="9.140625" defaultRowHeight="12.75"/>
  <cols>
    <col min="1" max="1" width="7.42578125" style="16" customWidth="1"/>
    <col min="2" max="2" width="17.140625" style="16" customWidth="1"/>
    <col min="3" max="3" width="11" style="16" customWidth="1"/>
    <col min="4" max="4" width="10" style="16" customWidth="1"/>
    <col min="5" max="5" width="13.140625" style="16" customWidth="1"/>
    <col min="6" max="6" width="14.28515625" style="16" customWidth="1"/>
    <col min="7" max="7" width="13.28515625" style="16" customWidth="1"/>
    <col min="8" max="8" width="14.7109375" style="16" customWidth="1"/>
    <col min="9" max="9" width="16.7109375" style="16" customWidth="1"/>
    <col min="10" max="10" width="19.28515625" style="16" customWidth="1"/>
    <col min="11" max="16384" width="9.140625" style="16"/>
  </cols>
  <sheetData>
    <row r="1" spans="1:16" customFormat="1">
      <c r="E1" s="1033"/>
      <c r="F1" s="1033"/>
      <c r="G1" s="1033"/>
      <c r="H1" s="1033"/>
      <c r="I1" s="1033"/>
      <c r="J1" s="147" t="s">
        <v>356</v>
      </c>
    </row>
    <row r="2" spans="1:16" customFormat="1" ht="15">
      <c r="A2" s="1156" t="s">
        <v>0</v>
      </c>
      <c r="B2" s="1156"/>
      <c r="C2" s="1156"/>
      <c r="D2" s="1156"/>
      <c r="E2" s="1156"/>
      <c r="F2" s="1156"/>
      <c r="G2" s="1156"/>
      <c r="H2" s="1156"/>
      <c r="I2" s="1156"/>
      <c r="J2" s="1156"/>
    </row>
    <row r="3" spans="1:16" customFormat="1" ht="20.25">
      <c r="A3" s="1092" t="s">
        <v>546</v>
      </c>
      <c r="B3" s="1092"/>
      <c r="C3" s="1092"/>
      <c r="D3" s="1092"/>
      <c r="E3" s="1092"/>
      <c r="F3" s="1092"/>
      <c r="G3" s="1092"/>
      <c r="H3" s="1092"/>
      <c r="I3" s="1092"/>
      <c r="J3" s="1092"/>
    </row>
    <row r="4" spans="1:16" customFormat="1" ht="14.25" customHeight="1"/>
    <row r="5" spans="1:16" ht="31.5" customHeight="1">
      <c r="A5" s="1159" t="s">
        <v>565</v>
      </c>
      <c r="B5" s="1159"/>
      <c r="C5" s="1159"/>
      <c r="D5" s="1159"/>
      <c r="E5" s="1159"/>
      <c r="F5" s="1159"/>
      <c r="G5" s="1159"/>
      <c r="H5" s="1159"/>
      <c r="I5" s="1159"/>
      <c r="J5" s="1159"/>
    </row>
    <row r="6" spans="1:16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/>
    <row r="8" spans="1:16">
      <c r="A8" s="404" t="s">
        <v>745</v>
      </c>
      <c r="B8" s="404"/>
      <c r="C8" s="401"/>
      <c r="H8" s="1144" t="s">
        <v>747</v>
      </c>
      <c r="I8" s="1144"/>
      <c r="J8" s="1144"/>
    </row>
    <row r="9" spans="1:16">
      <c r="A9" s="1089" t="s">
        <v>2</v>
      </c>
      <c r="B9" s="1089" t="s">
        <v>3</v>
      </c>
      <c r="C9" s="1049" t="s">
        <v>562</v>
      </c>
      <c r="D9" s="1050"/>
      <c r="E9" s="1050"/>
      <c r="F9" s="1051"/>
      <c r="G9" s="1049" t="s">
        <v>93</v>
      </c>
      <c r="H9" s="1050"/>
      <c r="I9" s="1050"/>
      <c r="J9" s="1051"/>
      <c r="O9" s="20"/>
      <c r="P9" s="23"/>
    </row>
    <row r="10" spans="1:16" ht="53.25" customHeight="1">
      <c r="A10" s="1089"/>
      <c r="B10" s="1089"/>
      <c r="C10" s="5" t="s">
        <v>167</v>
      </c>
      <c r="D10" s="5" t="s">
        <v>17</v>
      </c>
      <c r="E10" s="291" t="s">
        <v>358</v>
      </c>
      <c r="F10" s="7" t="s">
        <v>185</v>
      </c>
      <c r="G10" s="5" t="s">
        <v>167</v>
      </c>
      <c r="H10" s="27" t="s">
        <v>18</v>
      </c>
      <c r="I10" s="113" t="s">
        <v>103</v>
      </c>
      <c r="J10" s="5" t="s">
        <v>186</v>
      </c>
    </row>
    <row r="11" spans="1:16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9">
        <v>8</v>
      </c>
      <c r="I11" s="5">
        <v>9</v>
      </c>
      <c r="J11" s="5">
        <v>10</v>
      </c>
    </row>
    <row r="12" spans="1:16">
      <c r="A12" s="355">
        <v>1</v>
      </c>
      <c r="B12" s="360" t="s">
        <v>670</v>
      </c>
      <c r="C12" s="20">
        <v>657</v>
      </c>
      <c r="D12" s="20">
        <v>436230</v>
      </c>
      <c r="E12" s="20">
        <v>37</v>
      </c>
      <c r="F12" s="29">
        <v>11790</v>
      </c>
      <c r="G12" s="20">
        <v>0</v>
      </c>
      <c r="H12" s="377">
        <f>I12*J12</f>
        <v>0</v>
      </c>
      <c r="I12" s="30">
        <v>0</v>
      </c>
      <c r="J12" s="30">
        <v>0</v>
      </c>
    </row>
    <row r="13" spans="1:16">
      <c r="A13" s="355">
        <v>2</v>
      </c>
      <c r="B13" s="360" t="s">
        <v>671</v>
      </c>
      <c r="C13" s="20">
        <v>0</v>
      </c>
      <c r="D13" s="20">
        <v>0</v>
      </c>
      <c r="E13" s="20">
        <v>0</v>
      </c>
      <c r="F13" s="29">
        <v>0</v>
      </c>
      <c r="G13" s="20">
        <v>0</v>
      </c>
      <c r="H13" s="377">
        <f t="shared" ref="H13:H63" si="0">I13*J13</f>
        <v>0</v>
      </c>
      <c r="I13" s="30">
        <v>0</v>
      </c>
      <c r="J13" s="30">
        <v>0</v>
      </c>
    </row>
    <row r="14" spans="1:16">
      <c r="A14" s="355">
        <v>3</v>
      </c>
      <c r="B14" s="360" t="s">
        <v>672</v>
      </c>
      <c r="C14" s="20">
        <v>1163</v>
      </c>
      <c r="D14" s="20">
        <v>1068739</v>
      </c>
      <c r="E14" s="20">
        <v>49</v>
      </c>
      <c r="F14" s="29">
        <v>21811</v>
      </c>
      <c r="G14" s="20">
        <v>0</v>
      </c>
      <c r="H14" s="377">
        <f t="shared" si="0"/>
        <v>0</v>
      </c>
      <c r="I14" s="30">
        <v>0</v>
      </c>
      <c r="J14" s="30">
        <v>0</v>
      </c>
    </row>
    <row r="15" spans="1:16">
      <c r="A15" s="355">
        <v>4</v>
      </c>
      <c r="B15" s="360" t="s">
        <v>673</v>
      </c>
      <c r="C15" s="20">
        <v>1124</v>
      </c>
      <c r="D15" s="20">
        <v>1616304</v>
      </c>
      <c r="E15" s="20">
        <v>48</v>
      </c>
      <c r="F15" s="29">
        <v>33673</v>
      </c>
      <c r="G15" s="20">
        <v>0</v>
      </c>
      <c r="H15" s="377">
        <f t="shared" si="0"/>
        <v>0</v>
      </c>
      <c r="I15" s="30">
        <v>0</v>
      </c>
      <c r="J15" s="30">
        <v>0</v>
      </c>
    </row>
    <row r="16" spans="1:16">
      <c r="A16" s="355">
        <v>5</v>
      </c>
      <c r="B16" s="360" t="s">
        <v>674</v>
      </c>
      <c r="C16" s="20">
        <v>0</v>
      </c>
      <c r="D16" s="20">
        <v>0</v>
      </c>
      <c r="E16" s="20">
        <v>0</v>
      </c>
      <c r="F16" s="29">
        <v>0</v>
      </c>
      <c r="G16" s="20">
        <v>0</v>
      </c>
      <c r="H16" s="377">
        <f t="shared" si="0"/>
        <v>0</v>
      </c>
      <c r="I16" s="30">
        <v>0</v>
      </c>
      <c r="J16" s="30">
        <v>0</v>
      </c>
    </row>
    <row r="17" spans="1:10">
      <c r="A17" s="355">
        <v>6</v>
      </c>
      <c r="B17" s="360" t="s">
        <v>675</v>
      </c>
      <c r="C17" s="20">
        <v>0</v>
      </c>
      <c r="D17" s="20">
        <v>0</v>
      </c>
      <c r="E17" s="20">
        <v>0</v>
      </c>
      <c r="F17" s="29">
        <v>0</v>
      </c>
      <c r="G17" s="20">
        <v>480</v>
      </c>
      <c r="H17" s="377">
        <f t="shared" si="0"/>
        <v>326533</v>
      </c>
      <c r="I17" s="30">
        <v>53</v>
      </c>
      <c r="J17" s="30">
        <v>6161</v>
      </c>
    </row>
    <row r="18" spans="1:10">
      <c r="A18" s="355">
        <v>7</v>
      </c>
      <c r="B18" s="360" t="s">
        <v>676</v>
      </c>
      <c r="C18" s="20">
        <v>1209</v>
      </c>
      <c r="D18" s="20">
        <v>646944</v>
      </c>
      <c r="E18" s="20">
        <v>46</v>
      </c>
      <c r="F18" s="29">
        <v>14064</v>
      </c>
      <c r="G18" s="20">
        <v>0</v>
      </c>
      <c r="H18" s="377">
        <f t="shared" si="0"/>
        <v>0</v>
      </c>
      <c r="I18" s="30">
        <v>0</v>
      </c>
      <c r="J18" s="30">
        <v>0</v>
      </c>
    </row>
    <row r="19" spans="1:10">
      <c r="A19" s="355">
        <v>8</v>
      </c>
      <c r="B19" s="360" t="s">
        <v>677</v>
      </c>
      <c r="C19" s="20">
        <v>1012</v>
      </c>
      <c r="D19" s="20">
        <v>581600</v>
      </c>
      <c r="E19" s="20">
        <v>50</v>
      </c>
      <c r="F19" s="29">
        <v>11632</v>
      </c>
      <c r="G19" s="20">
        <v>0</v>
      </c>
      <c r="H19" s="377">
        <f t="shared" si="0"/>
        <v>0</v>
      </c>
      <c r="I19" s="30">
        <v>0</v>
      </c>
      <c r="J19" s="30">
        <v>0</v>
      </c>
    </row>
    <row r="20" spans="1:10">
      <c r="A20" s="355">
        <v>9</v>
      </c>
      <c r="B20" s="360" t="s">
        <v>678</v>
      </c>
      <c r="C20" s="20">
        <v>1146</v>
      </c>
      <c r="D20" s="20">
        <v>884499</v>
      </c>
      <c r="E20" s="20">
        <v>49</v>
      </c>
      <c r="F20" s="29">
        <v>18051</v>
      </c>
      <c r="G20" s="20">
        <v>0</v>
      </c>
      <c r="H20" s="377">
        <f t="shared" si="0"/>
        <v>0</v>
      </c>
      <c r="I20" s="30">
        <v>0</v>
      </c>
      <c r="J20" s="30">
        <v>0</v>
      </c>
    </row>
    <row r="21" spans="1:10">
      <c r="A21" s="355">
        <v>10</v>
      </c>
      <c r="B21" s="360" t="s">
        <v>679</v>
      </c>
      <c r="C21" s="20">
        <v>300</v>
      </c>
      <c r="D21" s="20">
        <v>425173</v>
      </c>
      <c r="E21" s="20">
        <v>49</v>
      </c>
      <c r="F21" s="29">
        <v>8677</v>
      </c>
      <c r="G21" s="20">
        <v>0</v>
      </c>
      <c r="H21" s="377">
        <f t="shared" si="0"/>
        <v>0</v>
      </c>
      <c r="I21" s="30">
        <v>0</v>
      </c>
      <c r="J21" s="30">
        <v>0</v>
      </c>
    </row>
    <row r="22" spans="1:10">
      <c r="A22" s="355">
        <v>11</v>
      </c>
      <c r="B22" s="360" t="s">
        <v>680</v>
      </c>
      <c r="C22" s="20">
        <v>1821</v>
      </c>
      <c r="D22" s="20">
        <v>2645536</v>
      </c>
      <c r="E22" s="20">
        <v>47</v>
      </c>
      <c r="F22" s="29">
        <v>56288</v>
      </c>
      <c r="G22" s="20">
        <v>0</v>
      </c>
      <c r="H22" s="377">
        <f t="shared" si="0"/>
        <v>0</v>
      </c>
      <c r="I22" s="30">
        <v>0</v>
      </c>
      <c r="J22" s="30">
        <v>0</v>
      </c>
    </row>
    <row r="23" spans="1:10">
      <c r="A23" s="355">
        <v>12</v>
      </c>
      <c r="B23" s="360" t="s">
        <v>681</v>
      </c>
      <c r="C23" s="20">
        <v>1992</v>
      </c>
      <c r="D23" s="20">
        <v>1237299</v>
      </c>
      <c r="E23" s="20">
        <v>49</v>
      </c>
      <c r="F23" s="29">
        <v>25251</v>
      </c>
      <c r="G23" s="20">
        <v>0</v>
      </c>
      <c r="H23" s="377">
        <f t="shared" si="0"/>
        <v>0</v>
      </c>
      <c r="I23" s="30">
        <v>0</v>
      </c>
      <c r="J23" s="30">
        <v>0</v>
      </c>
    </row>
    <row r="24" spans="1:10">
      <c r="A24" s="355">
        <v>13</v>
      </c>
      <c r="B24" s="360" t="s">
        <v>682</v>
      </c>
      <c r="C24" s="20">
        <v>1515</v>
      </c>
      <c r="D24" s="20">
        <v>1648272</v>
      </c>
      <c r="E24" s="20">
        <v>46</v>
      </c>
      <c r="F24" s="29">
        <v>35832</v>
      </c>
      <c r="G24" s="20">
        <v>0</v>
      </c>
      <c r="H24" s="377">
        <f t="shared" si="0"/>
        <v>0</v>
      </c>
      <c r="I24" s="30">
        <v>0</v>
      </c>
      <c r="J24" s="30">
        <v>0</v>
      </c>
    </row>
    <row r="25" spans="1:10">
      <c r="A25" s="355">
        <v>14</v>
      </c>
      <c r="B25" s="360" t="s">
        <v>683</v>
      </c>
      <c r="C25" s="20">
        <v>0</v>
      </c>
      <c r="D25" s="20">
        <v>0</v>
      </c>
      <c r="E25" s="20">
        <v>0</v>
      </c>
      <c r="F25" s="29">
        <v>0</v>
      </c>
      <c r="G25" s="20">
        <v>159</v>
      </c>
      <c r="H25" s="377">
        <f t="shared" si="0"/>
        <v>190111</v>
      </c>
      <c r="I25" s="30">
        <v>53</v>
      </c>
      <c r="J25" s="30">
        <v>3587</v>
      </c>
    </row>
    <row r="26" spans="1:10" s="356" customFormat="1">
      <c r="A26" s="355">
        <v>15</v>
      </c>
      <c r="B26" s="360" t="s">
        <v>684</v>
      </c>
      <c r="C26" s="20">
        <v>1574</v>
      </c>
      <c r="D26" s="20">
        <v>1271491</v>
      </c>
      <c r="E26" s="20">
        <v>47</v>
      </c>
      <c r="F26" s="29">
        <v>27053</v>
      </c>
      <c r="G26" s="20">
        <v>0</v>
      </c>
      <c r="H26" s="377">
        <f t="shared" si="0"/>
        <v>0</v>
      </c>
      <c r="I26" s="30">
        <v>0</v>
      </c>
      <c r="J26" s="30">
        <v>0</v>
      </c>
    </row>
    <row r="27" spans="1:10" s="356" customFormat="1">
      <c r="A27" s="355">
        <v>16</v>
      </c>
      <c r="B27" s="360" t="s">
        <v>685</v>
      </c>
      <c r="C27" s="20">
        <v>961</v>
      </c>
      <c r="D27" s="20">
        <v>801585</v>
      </c>
      <c r="E27" s="20">
        <v>45</v>
      </c>
      <c r="F27" s="29">
        <v>17813</v>
      </c>
      <c r="G27" s="20">
        <v>0</v>
      </c>
      <c r="H27" s="377">
        <f t="shared" si="0"/>
        <v>0</v>
      </c>
      <c r="I27" s="30">
        <v>0</v>
      </c>
      <c r="J27" s="30">
        <v>0</v>
      </c>
    </row>
    <row r="28" spans="1:10" s="356" customFormat="1">
      <c r="A28" s="355">
        <v>17</v>
      </c>
      <c r="B28" s="360" t="s">
        <v>686</v>
      </c>
      <c r="C28" s="20">
        <v>1395</v>
      </c>
      <c r="D28" s="20">
        <v>357400</v>
      </c>
      <c r="E28" s="20">
        <v>50</v>
      </c>
      <c r="F28" s="29">
        <v>7148</v>
      </c>
      <c r="G28" s="20">
        <v>0</v>
      </c>
      <c r="H28" s="377">
        <f t="shared" si="0"/>
        <v>0</v>
      </c>
      <c r="I28" s="30">
        <v>0</v>
      </c>
      <c r="J28" s="30">
        <v>0</v>
      </c>
    </row>
    <row r="29" spans="1:10" s="356" customFormat="1">
      <c r="A29" s="355">
        <v>18</v>
      </c>
      <c r="B29" s="360" t="s">
        <v>687</v>
      </c>
      <c r="C29" s="20">
        <v>1687</v>
      </c>
      <c r="D29" s="20">
        <v>986124</v>
      </c>
      <c r="E29" s="20">
        <v>37</v>
      </c>
      <c r="F29" s="29">
        <v>26652</v>
      </c>
      <c r="G29" s="20">
        <v>0</v>
      </c>
      <c r="H29" s="377">
        <f t="shared" si="0"/>
        <v>0</v>
      </c>
      <c r="I29" s="30">
        <v>0</v>
      </c>
      <c r="J29" s="30">
        <v>0</v>
      </c>
    </row>
    <row r="30" spans="1:10" s="356" customFormat="1">
      <c r="A30" s="355">
        <v>19</v>
      </c>
      <c r="B30" s="360" t="s">
        <v>688</v>
      </c>
      <c r="C30" s="383">
        <v>0</v>
      </c>
      <c r="D30" s="383">
        <v>0</v>
      </c>
      <c r="E30" s="383">
        <v>0</v>
      </c>
      <c r="F30" s="384">
        <v>0</v>
      </c>
      <c r="G30" s="383">
        <v>1321</v>
      </c>
      <c r="H30" s="377">
        <f t="shared" si="0"/>
        <v>824883.75</v>
      </c>
      <c r="I30" s="377">
        <v>45</v>
      </c>
      <c r="J30" s="377">
        <v>18330.75</v>
      </c>
    </row>
    <row r="31" spans="1:10" s="356" customFormat="1">
      <c r="A31" s="355">
        <v>20</v>
      </c>
      <c r="B31" s="360" t="s">
        <v>689</v>
      </c>
      <c r="C31" s="20">
        <v>554</v>
      </c>
      <c r="D31" s="20">
        <v>529056</v>
      </c>
      <c r="E31" s="20">
        <v>48</v>
      </c>
      <c r="F31" s="29">
        <v>11022</v>
      </c>
      <c r="G31" s="20">
        <v>0</v>
      </c>
      <c r="H31" s="377">
        <f t="shared" si="0"/>
        <v>0</v>
      </c>
      <c r="I31" s="30">
        <v>0</v>
      </c>
      <c r="J31" s="30">
        <v>0</v>
      </c>
    </row>
    <row r="32" spans="1:10" s="356" customFormat="1">
      <c r="A32" s="355">
        <v>21</v>
      </c>
      <c r="B32" s="360" t="s">
        <v>690</v>
      </c>
      <c r="C32" s="20">
        <v>0</v>
      </c>
      <c r="D32" s="20">
        <v>0</v>
      </c>
      <c r="E32" s="20">
        <v>0</v>
      </c>
      <c r="F32" s="29">
        <v>0</v>
      </c>
      <c r="G32" s="20">
        <v>0</v>
      </c>
      <c r="H32" s="377">
        <f t="shared" si="0"/>
        <v>0</v>
      </c>
      <c r="I32" s="30">
        <v>0</v>
      </c>
      <c r="J32" s="30">
        <v>0</v>
      </c>
    </row>
    <row r="33" spans="1:10" s="356" customFormat="1">
      <c r="A33" s="355">
        <v>22</v>
      </c>
      <c r="B33" s="360" t="s">
        <v>691</v>
      </c>
      <c r="C33" s="20">
        <v>542</v>
      </c>
      <c r="D33" s="20">
        <v>554544</v>
      </c>
      <c r="E33" s="20">
        <v>48</v>
      </c>
      <c r="F33" s="29">
        <v>11553</v>
      </c>
      <c r="G33" s="20">
        <v>0</v>
      </c>
      <c r="H33" s="377">
        <f t="shared" si="0"/>
        <v>0</v>
      </c>
      <c r="I33" s="30">
        <v>0</v>
      </c>
      <c r="J33" s="30">
        <v>0</v>
      </c>
    </row>
    <row r="34" spans="1:10" s="356" customFormat="1">
      <c r="A34" s="355">
        <v>23</v>
      </c>
      <c r="B34" s="360" t="s">
        <v>692</v>
      </c>
      <c r="C34" s="20">
        <v>1416</v>
      </c>
      <c r="D34" s="20">
        <v>1191350</v>
      </c>
      <c r="E34" s="20">
        <v>50</v>
      </c>
      <c r="F34" s="29">
        <v>23827</v>
      </c>
      <c r="G34" s="20">
        <v>0</v>
      </c>
      <c r="H34" s="377">
        <f t="shared" si="0"/>
        <v>0</v>
      </c>
      <c r="I34" s="30">
        <v>0</v>
      </c>
      <c r="J34" s="30">
        <v>0</v>
      </c>
    </row>
    <row r="35" spans="1:10" s="356" customFormat="1">
      <c r="A35" s="355">
        <v>24</v>
      </c>
      <c r="B35" s="360" t="s">
        <v>715</v>
      </c>
      <c r="C35" s="20">
        <v>350</v>
      </c>
      <c r="D35" s="20">
        <v>0</v>
      </c>
      <c r="E35" s="20">
        <v>0</v>
      </c>
      <c r="F35" s="29">
        <v>8965</v>
      </c>
      <c r="G35" s="20">
        <v>0</v>
      </c>
      <c r="H35" s="377">
        <f t="shared" si="0"/>
        <v>0</v>
      </c>
      <c r="I35" s="30">
        <v>0</v>
      </c>
      <c r="J35" s="30">
        <v>0</v>
      </c>
    </row>
    <row r="36" spans="1:10" s="356" customFormat="1">
      <c r="A36" s="355">
        <v>25</v>
      </c>
      <c r="B36" s="360" t="s">
        <v>693</v>
      </c>
      <c r="C36" s="20">
        <v>1339</v>
      </c>
      <c r="D36" s="20">
        <v>1071728</v>
      </c>
      <c r="E36" s="20">
        <v>49</v>
      </c>
      <c r="F36" s="29">
        <v>21872</v>
      </c>
      <c r="G36" s="20">
        <v>0</v>
      </c>
      <c r="H36" s="377">
        <f t="shared" si="0"/>
        <v>0</v>
      </c>
      <c r="I36" s="30">
        <v>0</v>
      </c>
      <c r="J36" s="30">
        <v>0</v>
      </c>
    </row>
    <row r="37" spans="1:10" s="356" customFormat="1">
      <c r="A37" s="355">
        <v>26</v>
      </c>
      <c r="B37" s="360" t="s">
        <v>694</v>
      </c>
      <c r="C37" s="20">
        <v>1173</v>
      </c>
      <c r="D37" s="20">
        <v>0</v>
      </c>
      <c r="E37" s="20">
        <v>0</v>
      </c>
      <c r="F37" s="29">
        <v>30229</v>
      </c>
      <c r="G37" s="20">
        <v>0</v>
      </c>
      <c r="H37" s="377">
        <f t="shared" si="0"/>
        <v>0</v>
      </c>
      <c r="I37" s="30">
        <v>0</v>
      </c>
      <c r="J37" s="30">
        <v>0</v>
      </c>
    </row>
    <row r="38" spans="1:10" s="356" customFormat="1">
      <c r="A38" s="355">
        <v>27</v>
      </c>
      <c r="B38" s="360" t="s">
        <v>695</v>
      </c>
      <c r="C38" s="20">
        <v>0</v>
      </c>
      <c r="D38" s="20">
        <v>0</v>
      </c>
      <c r="E38" s="20">
        <v>0</v>
      </c>
      <c r="F38" s="29">
        <v>0</v>
      </c>
      <c r="G38" s="20">
        <v>0</v>
      </c>
      <c r="H38" s="377">
        <f t="shared" si="0"/>
        <v>0</v>
      </c>
      <c r="I38" s="30">
        <v>0</v>
      </c>
      <c r="J38" s="30">
        <v>0</v>
      </c>
    </row>
    <row r="39" spans="1:10" s="356" customFormat="1">
      <c r="A39" s="355">
        <v>28</v>
      </c>
      <c r="B39" s="360" t="s">
        <v>696</v>
      </c>
      <c r="C39" s="20">
        <v>0</v>
      </c>
      <c r="D39" s="20">
        <v>0</v>
      </c>
      <c r="E39" s="20">
        <v>0</v>
      </c>
      <c r="F39" s="29">
        <v>0</v>
      </c>
      <c r="G39" s="20">
        <v>0</v>
      </c>
      <c r="H39" s="377">
        <f t="shared" si="0"/>
        <v>0</v>
      </c>
      <c r="I39" s="30">
        <v>0</v>
      </c>
      <c r="J39" s="30">
        <v>0</v>
      </c>
    </row>
    <row r="40" spans="1:10" s="356" customFormat="1">
      <c r="A40" s="355">
        <v>29</v>
      </c>
      <c r="B40" s="360" t="s">
        <v>716</v>
      </c>
      <c r="C40" s="20">
        <v>1299</v>
      </c>
      <c r="D40" s="20">
        <v>1157760</v>
      </c>
      <c r="E40" s="20">
        <v>48</v>
      </c>
      <c r="F40" s="29">
        <v>24120</v>
      </c>
      <c r="G40" s="20">
        <v>0</v>
      </c>
      <c r="H40" s="377">
        <f t="shared" si="0"/>
        <v>0</v>
      </c>
      <c r="I40" s="30">
        <v>0</v>
      </c>
      <c r="J40" s="30">
        <v>0</v>
      </c>
    </row>
    <row r="41" spans="1:10" s="356" customFormat="1">
      <c r="A41" s="355">
        <v>30</v>
      </c>
      <c r="B41" s="360" t="s">
        <v>697</v>
      </c>
      <c r="C41" s="20">
        <v>2073</v>
      </c>
      <c r="D41" s="20">
        <v>1748222</v>
      </c>
      <c r="E41" s="20">
        <v>49</v>
      </c>
      <c r="F41" s="29">
        <v>35678</v>
      </c>
      <c r="G41" s="20">
        <v>1059</v>
      </c>
      <c r="H41" s="377">
        <f t="shared" si="0"/>
        <v>1218046</v>
      </c>
      <c r="I41" s="30">
        <v>53</v>
      </c>
      <c r="J41" s="30">
        <v>22982</v>
      </c>
    </row>
    <row r="42" spans="1:10" s="356" customFormat="1">
      <c r="A42" s="355">
        <v>31</v>
      </c>
      <c r="B42" s="360" t="s">
        <v>698</v>
      </c>
      <c r="C42" s="20">
        <v>1234</v>
      </c>
      <c r="D42" s="20">
        <v>1140350</v>
      </c>
      <c r="E42" s="20">
        <v>50</v>
      </c>
      <c r="F42" s="29">
        <v>22807</v>
      </c>
      <c r="G42" s="20">
        <v>0</v>
      </c>
      <c r="H42" s="377">
        <f t="shared" si="0"/>
        <v>0</v>
      </c>
      <c r="I42" s="30">
        <v>0</v>
      </c>
      <c r="J42" s="30">
        <v>0</v>
      </c>
    </row>
    <row r="43" spans="1:10" s="356" customFormat="1">
      <c r="A43" s="355">
        <v>32</v>
      </c>
      <c r="B43" s="360" t="s">
        <v>699</v>
      </c>
      <c r="C43" s="20">
        <v>903</v>
      </c>
      <c r="D43" s="20">
        <v>430380</v>
      </c>
      <c r="E43" s="20">
        <v>36</v>
      </c>
      <c r="F43" s="29">
        <v>11955</v>
      </c>
      <c r="G43" s="20">
        <v>0</v>
      </c>
      <c r="H43" s="377">
        <f t="shared" si="0"/>
        <v>0</v>
      </c>
      <c r="I43" s="30">
        <v>0</v>
      </c>
      <c r="J43" s="30">
        <v>0</v>
      </c>
    </row>
    <row r="44" spans="1:10" s="356" customFormat="1">
      <c r="A44" s="355">
        <v>33</v>
      </c>
      <c r="B44" s="360" t="s">
        <v>700</v>
      </c>
      <c r="C44" s="20">
        <v>1632</v>
      </c>
      <c r="D44" s="20">
        <v>1623650</v>
      </c>
      <c r="E44" s="20">
        <v>50</v>
      </c>
      <c r="F44" s="29">
        <v>32473</v>
      </c>
      <c r="G44" s="20">
        <v>0</v>
      </c>
      <c r="H44" s="377">
        <f t="shared" si="0"/>
        <v>0</v>
      </c>
      <c r="I44" s="30">
        <v>0</v>
      </c>
      <c r="J44" s="30">
        <v>0</v>
      </c>
    </row>
    <row r="45" spans="1:10" s="356" customFormat="1">
      <c r="A45" s="355">
        <v>34</v>
      </c>
      <c r="B45" s="360" t="s">
        <v>701</v>
      </c>
      <c r="C45" s="20">
        <v>1880</v>
      </c>
      <c r="D45" s="20">
        <v>1275862</v>
      </c>
      <c r="E45" s="20">
        <v>49</v>
      </c>
      <c r="F45" s="29">
        <v>26038</v>
      </c>
      <c r="G45" s="20">
        <v>0</v>
      </c>
      <c r="H45" s="377">
        <f t="shared" si="0"/>
        <v>0</v>
      </c>
      <c r="I45" s="30">
        <v>0</v>
      </c>
      <c r="J45" s="30">
        <v>0</v>
      </c>
    </row>
    <row r="46" spans="1:10" s="356" customFormat="1">
      <c r="A46" s="355">
        <v>35</v>
      </c>
      <c r="B46" s="360" t="s">
        <v>702</v>
      </c>
      <c r="C46" s="20">
        <v>1994</v>
      </c>
      <c r="D46" s="20">
        <v>2702301</v>
      </c>
      <c r="E46" s="20">
        <v>49</v>
      </c>
      <c r="F46" s="29">
        <v>55149</v>
      </c>
      <c r="G46" s="20">
        <v>0</v>
      </c>
      <c r="H46" s="377">
        <f t="shared" si="0"/>
        <v>0</v>
      </c>
      <c r="I46" s="30">
        <v>0</v>
      </c>
      <c r="J46" s="30">
        <v>0</v>
      </c>
    </row>
    <row r="47" spans="1:10" s="356" customFormat="1">
      <c r="A47" s="355">
        <v>36</v>
      </c>
      <c r="B47" s="360" t="s">
        <v>717</v>
      </c>
      <c r="C47" s="20">
        <v>379</v>
      </c>
      <c r="D47" s="20">
        <v>522880</v>
      </c>
      <c r="E47" s="20">
        <v>38</v>
      </c>
      <c r="F47" s="29">
        <v>13760</v>
      </c>
      <c r="G47" s="20">
        <v>0</v>
      </c>
      <c r="H47" s="377">
        <f t="shared" si="0"/>
        <v>0</v>
      </c>
      <c r="I47" s="30">
        <v>0</v>
      </c>
      <c r="J47" s="30">
        <v>0</v>
      </c>
    </row>
    <row r="48" spans="1:10" s="356" customFormat="1">
      <c r="A48" s="355">
        <v>37</v>
      </c>
      <c r="B48" s="360" t="s">
        <v>703</v>
      </c>
      <c r="C48" s="20">
        <v>3397</v>
      </c>
      <c r="D48" s="20">
        <v>2241603</v>
      </c>
      <c r="E48" s="20">
        <v>49</v>
      </c>
      <c r="F48" s="29">
        <v>45747</v>
      </c>
      <c r="G48" s="20">
        <v>0</v>
      </c>
      <c r="H48" s="377">
        <f t="shared" si="0"/>
        <v>0</v>
      </c>
      <c r="I48" s="30">
        <v>0</v>
      </c>
      <c r="J48" s="30">
        <v>0</v>
      </c>
    </row>
    <row r="49" spans="1:10" s="356" customFormat="1">
      <c r="A49" s="355">
        <v>38</v>
      </c>
      <c r="B49" s="360" t="s">
        <v>704</v>
      </c>
      <c r="C49" s="20">
        <v>2208</v>
      </c>
      <c r="D49" s="20">
        <v>1031656</v>
      </c>
      <c r="E49" s="20">
        <v>43</v>
      </c>
      <c r="F49" s="29">
        <v>23992</v>
      </c>
      <c r="G49" s="20">
        <v>0</v>
      </c>
      <c r="H49" s="377">
        <f t="shared" si="0"/>
        <v>0</v>
      </c>
      <c r="I49" s="30">
        <v>0</v>
      </c>
      <c r="J49" s="30">
        <v>0</v>
      </c>
    </row>
    <row r="50" spans="1:10" s="356" customFormat="1">
      <c r="A50" s="355">
        <v>39</v>
      </c>
      <c r="B50" s="360" t="s">
        <v>705</v>
      </c>
      <c r="C50" s="20">
        <v>2914</v>
      </c>
      <c r="D50" s="20">
        <v>2829603</v>
      </c>
      <c r="E50" s="20">
        <v>49</v>
      </c>
      <c r="F50" s="29">
        <v>57747</v>
      </c>
      <c r="G50" s="20">
        <v>0</v>
      </c>
      <c r="H50" s="377">
        <f t="shared" si="0"/>
        <v>0</v>
      </c>
      <c r="I50" s="30">
        <v>0</v>
      </c>
      <c r="J50" s="30">
        <v>0</v>
      </c>
    </row>
    <row r="51" spans="1:10" s="356" customFormat="1">
      <c r="A51" s="355">
        <v>40</v>
      </c>
      <c r="B51" s="360" t="s">
        <v>706</v>
      </c>
      <c r="C51" s="20">
        <v>1401</v>
      </c>
      <c r="D51" s="20">
        <v>1852053</v>
      </c>
      <c r="E51" s="20">
        <v>49</v>
      </c>
      <c r="F51" s="29">
        <v>37797</v>
      </c>
      <c r="G51" s="20">
        <v>0</v>
      </c>
      <c r="H51" s="377">
        <f t="shared" si="0"/>
        <v>0</v>
      </c>
      <c r="I51" s="30">
        <v>0</v>
      </c>
      <c r="J51" s="30">
        <v>0</v>
      </c>
    </row>
    <row r="52" spans="1:10" s="356" customFormat="1">
      <c r="A52" s="355">
        <v>41</v>
      </c>
      <c r="B52" s="360" t="s">
        <v>707</v>
      </c>
      <c r="C52" s="20">
        <v>2174</v>
      </c>
      <c r="D52" s="20">
        <v>1930306</v>
      </c>
      <c r="E52" s="20">
        <v>49</v>
      </c>
      <c r="F52" s="29">
        <v>39394</v>
      </c>
      <c r="G52" s="20">
        <v>0</v>
      </c>
      <c r="H52" s="377">
        <f t="shared" si="0"/>
        <v>0</v>
      </c>
      <c r="I52" s="30">
        <v>0</v>
      </c>
      <c r="J52" s="30">
        <v>0</v>
      </c>
    </row>
    <row r="53" spans="1:10" s="356" customFormat="1">
      <c r="A53" s="355">
        <v>42</v>
      </c>
      <c r="B53" s="360" t="s">
        <v>708</v>
      </c>
      <c r="C53" s="20">
        <v>1636</v>
      </c>
      <c r="D53" s="20">
        <v>1182811</v>
      </c>
      <c r="E53" s="20">
        <v>49</v>
      </c>
      <c r="F53" s="29">
        <v>24139</v>
      </c>
      <c r="G53" s="20">
        <v>0</v>
      </c>
      <c r="H53" s="377">
        <f t="shared" si="0"/>
        <v>0</v>
      </c>
      <c r="I53" s="30">
        <v>0</v>
      </c>
      <c r="J53" s="30">
        <v>0</v>
      </c>
    </row>
    <row r="54" spans="1:10" s="356" customFormat="1">
      <c r="A54" s="355">
        <v>43</v>
      </c>
      <c r="B54" s="360" t="s">
        <v>709</v>
      </c>
      <c r="C54" s="20">
        <v>905</v>
      </c>
      <c r="D54" s="20">
        <v>522440</v>
      </c>
      <c r="E54" s="20">
        <v>37</v>
      </c>
      <c r="F54" s="29">
        <v>14120</v>
      </c>
      <c r="G54" s="20">
        <v>0</v>
      </c>
      <c r="H54" s="377">
        <f t="shared" si="0"/>
        <v>0</v>
      </c>
      <c r="I54" s="30">
        <v>0</v>
      </c>
      <c r="J54" s="30">
        <v>0</v>
      </c>
    </row>
    <row r="55" spans="1:10" s="356" customFormat="1">
      <c r="A55" s="355">
        <v>44</v>
      </c>
      <c r="B55" s="360" t="s">
        <v>710</v>
      </c>
      <c r="C55" s="20">
        <v>967</v>
      </c>
      <c r="D55" s="20">
        <v>1225882</v>
      </c>
      <c r="E55" s="20">
        <v>49</v>
      </c>
      <c r="F55" s="29">
        <v>25018</v>
      </c>
      <c r="G55" s="20">
        <v>0</v>
      </c>
      <c r="H55" s="377">
        <f t="shared" si="0"/>
        <v>0</v>
      </c>
      <c r="I55" s="30">
        <v>0</v>
      </c>
      <c r="J55" s="30">
        <v>0</v>
      </c>
    </row>
    <row r="56" spans="1:10" s="356" customFormat="1">
      <c r="A56" s="355">
        <v>45</v>
      </c>
      <c r="B56" s="360" t="s">
        <v>711</v>
      </c>
      <c r="C56" s="20">
        <v>756</v>
      </c>
      <c r="D56" s="20">
        <v>1888319</v>
      </c>
      <c r="E56" s="20">
        <v>47</v>
      </c>
      <c r="F56" s="29">
        <v>40177</v>
      </c>
      <c r="G56" s="20">
        <v>0</v>
      </c>
      <c r="H56" s="377">
        <f t="shared" si="0"/>
        <v>0</v>
      </c>
      <c r="I56" s="30">
        <v>0</v>
      </c>
      <c r="J56" s="30">
        <v>0</v>
      </c>
    </row>
    <row r="57" spans="1:10" s="356" customFormat="1">
      <c r="A57" s="355">
        <v>46</v>
      </c>
      <c r="B57" s="360" t="s">
        <v>712</v>
      </c>
      <c r="C57" s="20">
        <v>1671</v>
      </c>
      <c r="D57" s="20">
        <v>1996889</v>
      </c>
      <c r="E57" s="20">
        <v>47</v>
      </c>
      <c r="F57" s="29">
        <v>42487</v>
      </c>
      <c r="G57" s="20">
        <v>0</v>
      </c>
      <c r="H57" s="377">
        <f t="shared" si="0"/>
        <v>0</v>
      </c>
      <c r="I57" s="30">
        <v>0</v>
      </c>
      <c r="J57" s="30">
        <v>0</v>
      </c>
    </row>
    <row r="58" spans="1:10" s="356" customFormat="1">
      <c r="A58" s="355">
        <v>47</v>
      </c>
      <c r="B58" s="360" t="s">
        <v>713</v>
      </c>
      <c r="C58" s="20">
        <v>1528</v>
      </c>
      <c r="D58" s="20">
        <v>1787912</v>
      </c>
      <c r="E58" s="20">
        <v>49</v>
      </c>
      <c r="F58" s="29">
        <v>36488</v>
      </c>
      <c r="G58" s="20">
        <v>0</v>
      </c>
      <c r="H58" s="377">
        <f t="shared" si="0"/>
        <v>0</v>
      </c>
      <c r="I58" s="30">
        <v>0</v>
      </c>
      <c r="J58" s="30">
        <v>0</v>
      </c>
    </row>
    <row r="59" spans="1:10" s="356" customFormat="1">
      <c r="A59" s="355">
        <v>48</v>
      </c>
      <c r="B59" s="360" t="s">
        <v>718</v>
      </c>
      <c r="C59" s="20">
        <v>1807</v>
      </c>
      <c r="D59" s="20">
        <v>3798529</v>
      </c>
      <c r="E59" s="20">
        <v>49</v>
      </c>
      <c r="F59" s="29">
        <v>77521</v>
      </c>
      <c r="G59" s="20">
        <v>0</v>
      </c>
      <c r="H59" s="377">
        <f t="shared" si="0"/>
        <v>0</v>
      </c>
      <c r="I59" s="30">
        <v>0</v>
      </c>
      <c r="J59" s="30">
        <v>0</v>
      </c>
    </row>
    <row r="60" spans="1:10" s="356" customFormat="1">
      <c r="A60" s="355">
        <v>49</v>
      </c>
      <c r="B60" s="360" t="s">
        <v>719</v>
      </c>
      <c r="C60" s="20">
        <v>0</v>
      </c>
      <c r="D60" s="20">
        <v>0</v>
      </c>
      <c r="E60" s="20">
        <v>0</v>
      </c>
      <c r="F60" s="29">
        <v>0</v>
      </c>
      <c r="G60" s="20">
        <v>0</v>
      </c>
      <c r="H60" s="377">
        <f t="shared" si="0"/>
        <v>0</v>
      </c>
      <c r="I60" s="30">
        <v>0</v>
      </c>
      <c r="J60" s="30">
        <v>0</v>
      </c>
    </row>
    <row r="61" spans="1:10" s="356" customFormat="1">
      <c r="A61" s="355">
        <v>50</v>
      </c>
      <c r="B61" s="360" t="s">
        <v>714</v>
      </c>
      <c r="C61" s="20">
        <v>798</v>
      </c>
      <c r="D61" s="20">
        <v>703550</v>
      </c>
      <c r="E61" s="20">
        <v>50</v>
      </c>
      <c r="F61" s="29">
        <v>14071</v>
      </c>
      <c r="G61" s="20">
        <v>0</v>
      </c>
      <c r="H61" s="377">
        <f t="shared" si="0"/>
        <v>0</v>
      </c>
      <c r="I61" s="30">
        <v>0</v>
      </c>
      <c r="J61" s="30">
        <v>0</v>
      </c>
    </row>
    <row r="62" spans="1:10" s="356" customFormat="1">
      <c r="A62" s="355">
        <v>51</v>
      </c>
      <c r="B62" s="360" t="s">
        <v>720</v>
      </c>
      <c r="C62" s="20">
        <v>1981</v>
      </c>
      <c r="D62" s="20">
        <v>2358566</v>
      </c>
      <c r="E62" s="20">
        <v>49</v>
      </c>
      <c r="F62" s="29">
        <v>48134</v>
      </c>
      <c r="G62" s="20">
        <v>0</v>
      </c>
      <c r="H62" s="377">
        <f t="shared" si="0"/>
        <v>0</v>
      </c>
      <c r="I62" s="30">
        <v>0</v>
      </c>
      <c r="J62" s="30">
        <v>0</v>
      </c>
    </row>
    <row r="63" spans="1:10">
      <c r="A63" s="1049" t="s">
        <v>19</v>
      </c>
      <c r="B63" s="1051"/>
      <c r="C63" s="31">
        <v>60003</v>
      </c>
      <c r="D63" s="31">
        <v>55084705</v>
      </c>
      <c r="E63" s="31">
        <v>47</v>
      </c>
      <c r="F63" s="31">
        <v>1172015</v>
      </c>
      <c r="G63" s="31">
        <f t="shared" ref="G63:J63" si="1">SUM(G12:G62)</f>
        <v>3019</v>
      </c>
      <c r="H63" s="408">
        <f t="shared" si="0"/>
        <v>2604098.25</v>
      </c>
      <c r="I63" s="397">
        <f>SUM(I12:I62)/4</f>
        <v>51</v>
      </c>
      <c r="J63" s="397">
        <f t="shared" si="1"/>
        <v>51060.75</v>
      </c>
    </row>
    <row r="64" spans="1:10">
      <c r="A64" s="12"/>
      <c r="B64" s="32"/>
      <c r="C64" s="32"/>
      <c r="D64" s="23"/>
      <c r="E64" s="23"/>
      <c r="F64" s="23"/>
      <c r="G64" s="23"/>
      <c r="H64" s="23"/>
      <c r="I64" s="23"/>
      <c r="J64" s="23"/>
    </row>
    <row r="65" spans="1:10">
      <c r="A65" s="12"/>
      <c r="B65" s="32"/>
      <c r="C65" s="32"/>
      <c r="D65" s="23"/>
      <c r="E65" s="23"/>
      <c r="F65" s="23"/>
      <c r="G65" s="23"/>
      <c r="H65" s="23"/>
      <c r="I65" s="23"/>
      <c r="J65" s="23"/>
    </row>
    <row r="66" spans="1:10">
      <c r="A66" s="12"/>
      <c r="B66" s="32"/>
      <c r="C66" s="32"/>
      <c r="D66" s="23"/>
      <c r="E66" s="23"/>
      <c r="F66" s="23"/>
      <c r="G66" s="23"/>
      <c r="H66" s="23"/>
      <c r="I66" s="23"/>
      <c r="J66" s="23"/>
    </row>
    <row r="67" spans="1:10" ht="15.75" customHeight="1">
      <c r="A67" s="15" t="s">
        <v>12</v>
      </c>
      <c r="B67" s="15"/>
      <c r="C67" s="15"/>
      <c r="D67" s="15"/>
      <c r="E67" s="15"/>
      <c r="F67" s="15"/>
      <c r="G67" s="15"/>
      <c r="I67" s="1038" t="s">
        <v>13</v>
      </c>
      <c r="J67" s="1038"/>
    </row>
    <row r="68" spans="1:10" ht="12.75" customHeight="1">
      <c r="A68" s="1039" t="s">
        <v>14</v>
      </c>
      <c r="B68" s="1039"/>
      <c r="C68" s="1039"/>
      <c r="D68" s="1039"/>
      <c r="E68" s="1039"/>
      <c r="F68" s="1039"/>
      <c r="G68" s="1039"/>
      <c r="H68" s="1039"/>
      <c r="I68" s="1039"/>
      <c r="J68" s="1039"/>
    </row>
    <row r="69" spans="1:10" ht="12.75" customHeight="1">
      <c r="A69" s="1039" t="s">
        <v>20</v>
      </c>
      <c r="B69" s="1039"/>
      <c r="C69" s="1039"/>
      <c r="D69" s="1039"/>
      <c r="E69" s="1039"/>
      <c r="F69" s="1039"/>
      <c r="G69" s="1039"/>
      <c r="H69" s="1039"/>
      <c r="I69" s="1039"/>
      <c r="J69" s="1039"/>
    </row>
    <row r="70" spans="1:10">
      <c r="A70" s="15"/>
      <c r="B70" s="15"/>
      <c r="C70" s="15"/>
      <c r="E70" s="15"/>
      <c r="H70" s="1037" t="s">
        <v>76</v>
      </c>
      <c r="I70" s="1037"/>
      <c r="J70" s="1037"/>
    </row>
    <row r="74" spans="1:10">
      <c r="A74" s="1166"/>
      <c r="B74" s="1166"/>
      <c r="C74" s="1166"/>
      <c r="D74" s="1166"/>
      <c r="E74" s="1166"/>
      <c r="F74" s="1166"/>
      <c r="G74" s="1166"/>
      <c r="H74" s="1166"/>
      <c r="I74" s="1166"/>
      <c r="J74" s="1166"/>
    </row>
    <row r="76" spans="1:10">
      <c r="A76" s="1166"/>
      <c r="B76" s="1166"/>
      <c r="C76" s="1166"/>
      <c r="D76" s="1166"/>
      <c r="E76" s="1166"/>
      <c r="F76" s="1166"/>
      <c r="G76" s="1166"/>
      <c r="H76" s="1166"/>
      <c r="I76" s="1166"/>
      <c r="J76" s="1166"/>
    </row>
  </sheetData>
  <mergeCells count="16">
    <mergeCell ref="E1:I1"/>
    <mergeCell ref="A2:J2"/>
    <mergeCell ref="A3:J3"/>
    <mergeCell ref="A5:J5"/>
    <mergeCell ref="H8:J8"/>
    <mergeCell ref="A69:J69"/>
    <mergeCell ref="H70:J70"/>
    <mergeCell ref="A74:J74"/>
    <mergeCell ref="A76:J76"/>
    <mergeCell ref="A9:A10"/>
    <mergeCell ref="B9:B10"/>
    <mergeCell ref="C9:F9"/>
    <mergeCell ref="G9:J9"/>
    <mergeCell ref="I67:J67"/>
    <mergeCell ref="A68:J68"/>
    <mergeCell ref="A63:B63"/>
  </mergeCells>
  <printOptions horizontalCentered="1"/>
  <pageMargins left="0.70866141732283505" right="0.70866141732283505" top="0.61" bottom="0" header="0.66" footer="0.31496062992126"/>
  <pageSetup paperSize="9" scale="95" orientation="landscape" r:id="rId1"/>
  <rowBreaks count="1" manualBreakCount="1">
    <brk id="3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zoomScale="70" zoomScaleNormal="70" zoomScaleSheetLayoutView="80" workbookViewId="0">
      <selection activeCell="J20" sqref="J20"/>
    </sheetView>
  </sheetViews>
  <sheetFormatPr defaultColWidth="9.140625" defaultRowHeight="12.75"/>
  <cols>
    <col min="1" max="1" width="7.28515625" style="217" customWidth="1"/>
    <col min="2" max="2" width="26" style="217" customWidth="1"/>
    <col min="3" max="5" width="8.28515625" style="217" customWidth="1"/>
    <col min="6" max="6" width="16" style="217" customWidth="1"/>
    <col min="7" max="10" width="10.7109375" style="217" customWidth="1"/>
    <col min="11" max="18" width="9.140625" style="217"/>
    <col min="19" max="21" width="8.85546875" style="217" customWidth="1"/>
    <col min="22" max="16384" width="9.140625" style="217"/>
  </cols>
  <sheetData>
    <row r="1" spans="1:24" ht="15">
      <c r="V1" s="218" t="s">
        <v>532</v>
      </c>
    </row>
    <row r="2" spans="1:24" ht="15.75">
      <c r="G2" s="137" t="s">
        <v>0</v>
      </c>
      <c r="H2" s="137"/>
      <c r="I2" s="137"/>
      <c r="O2" s="91"/>
      <c r="P2" s="91"/>
      <c r="Q2" s="91"/>
      <c r="R2" s="91"/>
    </row>
    <row r="3" spans="1:24" ht="20.25">
      <c r="C3" s="1072" t="s">
        <v>546</v>
      </c>
      <c r="D3" s="1072"/>
      <c r="E3" s="1072"/>
      <c r="F3" s="1072"/>
      <c r="G3" s="1072"/>
      <c r="H3" s="1072"/>
      <c r="I3" s="1072"/>
      <c r="J3" s="1072"/>
      <c r="K3" s="1072"/>
      <c r="L3" s="1072"/>
      <c r="M3" s="1072"/>
      <c r="N3" s="1072"/>
      <c r="O3" s="141"/>
      <c r="P3" s="141"/>
      <c r="Q3" s="141"/>
      <c r="R3" s="141"/>
      <c r="S3" s="141"/>
      <c r="T3" s="141"/>
      <c r="U3" s="141"/>
      <c r="V3" s="141"/>
      <c r="W3" s="141"/>
      <c r="X3" s="141"/>
    </row>
    <row r="4" spans="1:24" ht="18"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</row>
    <row r="5" spans="1:24" ht="15.75">
      <c r="B5" s="1073" t="s">
        <v>549</v>
      </c>
      <c r="C5" s="1073"/>
      <c r="D5" s="1073"/>
      <c r="E5" s="1073"/>
      <c r="F5" s="1073"/>
      <c r="G5" s="1073"/>
      <c r="H5" s="1073"/>
      <c r="I5" s="1073"/>
      <c r="J5" s="1073"/>
      <c r="K5" s="1073"/>
      <c r="L5" s="1073"/>
      <c r="M5" s="1073"/>
      <c r="N5" s="1073"/>
      <c r="O5" s="1073"/>
      <c r="P5" s="1073"/>
      <c r="Q5" s="1073"/>
      <c r="R5" s="1073"/>
      <c r="S5" s="1073"/>
      <c r="T5" s="92"/>
      <c r="U5" s="1074" t="s">
        <v>241</v>
      </c>
      <c r="V5" s="1075"/>
    </row>
    <row r="6" spans="1:24" ht="15">
      <c r="K6" s="91"/>
      <c r="L6" s="91"/>
      <c r="M6" s="91"/>
      <c r="N6" s="91"/>
      <c r="O6" s="91"/>
      <c r="P6" s="91"/>
      <c r="Q6" s="91"/>
      <c r="R6" s="91"/>
    </row>
    <row r="7" spans="1:24">
      <c r="A7" s="1076" t="s">
        <v>152</v>
      </c>
      <c r="B7" s="1076"/>
      <c r="O7" s="1077" t="s">
        <v>550</v>
      </c>
      <c r="P7" s="1077"/>
      <c r="Q7" s="1077"/>
      <c r="R7" s="1077"/>
      <c r="S7" s="1077"/>
      <c r="T7" s="1077"/>
      <c r="U7" s="1077"/>
      <c r="V7" s="1077"/>
    </row>
    <row r="8" spans="1:24" ht="35.25" customHeight="1">
      <c r="A8" s="1061" t="s">
        <v>2</v>
      </c>
      <c r="B8" s="1061" t="s">
        <v>136</v>
      </c>
      <c r="C8" s="1062" t="s">
        <v>137</v>
      </c>
      <c r="D8" s="1062"/>
      <c r="E8" s="1062"/>
      <c r="F8" s="1062" t="s">
        <v>138</v>
      </c>
      <c r="G8" s="1061" t="s">
        <v>162</v>
      </c>
      <c r="H8" s="1061"/>
      <c r="I8" s="1061"/>
      <c r="J8" s="1061"/>
      <c r="K8" s="1061"/>
      <c r="L8" s="1061"/>
      <c r="M8" s="1061"/>
      <c r="N8" s="1061"/>
      <c r="O8" s="1061" t="s">
        <v>163</v>
      </c>
      <c r="P8" s="1061"/>
      <c r="Q8" s="1061"/>
      <c r="R8" s="1061"/>
      <c r="S8" s="1061"/>
      <c r="T8" s="1061"/>
      <c r="U8" s="1061"/>
      <c r="V8" s="1061"/>
    </row>
    <row r="9" spans="1:24" ht="15">
      <c r="A9" s="1061"/>
      <c r="B9" s="1061"/>
      <c r="C9" s="1062" t="s">
        <v>242</v>
      </c>
      <c r="D9" s="1062" t="s">
        <v>46</v>
      </c>
      <c r="E9" s="1062" t="s">
        <v>47</v>
      </c>
      <c r="F9" s="1062"/>
      <c r="G9" s="1061" t="s">
        <v>164</v>
      </c>
      <c r="H9" s="1061"/>
      <c r="I9" s="1061"/>
      <c r="J9" s="1061"/>
      <c r="K9" s="1061" t="s">
        <v>155</v>
      </c>
      <c r="L9" s="1061"/>
      <c r="M9" s="1061"/>
      <c r="N9" s="1061"/>
      <c r="O9" s="1061" t="s">
        <v>139</v>
      </c>
      <c r="P9" s="1061"/>
      <c r="Q9" s="1061"/>
      <c r="R9" s="1061"/>
      <c r="S9" s="1061" t="s">
        <v>154</v>
      </c>
      <c r="T9" s="1061"/>
      <c r="U9" s="1061"/>
      <c r="V9" s="1061"/>
    </row>
    <row r="10" spans="1:24">
      <c r="A10" s="1061"/>
      <c r="B10" s="1061"/>
      <c r="C10" s="1062"/>
      <c r="D10" s="1062"/>
      <c r="E10" s="1062"/>
      <c r="F10" s="1062"/>
      <c r="G10" s="1078" t="s">
        <v>140</v>
      </c>
      <c r="H10" s="1079"/>
      <c r="I10" s="1080"/>
      <c r="J10" s="1063" t="s">
        <v>141</v>
      </c>
      <c r="K10" s="1066" t="s">
        <v>140</v>
      </c>
      <c r="L10" s="1067"/>
      <c r="M10" s="1068"/>
      <c r="N10" s="1063" t="s">
        <v>141</v>
      </c>
      <c r="O10" s="1066" t="s">
        <v>140</v>
      </c>
      <c r="P10" s="1067"/>
      <c r="Q10" s="1068"/>
      <c r="R10" s="1063" t="s">
        <v>141</v>
      </c>
      <c r="S10" s="1066" t="s">
        <v>140</v>
      </c>
      <c r="T10" s="1067"/>
      <c r="U10" s="1068"/>
      <c r="V10" s="1063" t="s">
        <v>141</v>
      </c>
    </row>
    <row r="11" spans="1:24" ht="15" customHeight="1">
      <c r="A11" s="1061"/>
      <c r="B11" s="1061"/>
      <c r="C11" s="1062"/>
      <c r="D11" s="1062"/>
      <c r="E11" s="1062"/>
      <c r="F11" s="1062"/>
      <c r="G11" s="1081"/>
      <c r="H11" s="1082"/>
      <c r="I11" s="1083"/>
      <c r="J11" s="1064"/>
      <c r="K11" s="1069"/>
      <c r="L11" s="1070"/>
      <c r="M11" s="1071"/>
      <c r="N11" s="1064"/>
      <c r="O11" s="1069"/>
      <c r="P11" s="1070"/>
      <c r="Q11" s="1071"/>
      <c r="R11" s="1064"/>
      <c r="S11" s="1069"/>
      <c r="T11" s="1070"/>
      <c r="U11" s="1071"/>
      <c r="V11" s="1064"/>
    </row>
    <row r="12" spans="1:24" ht="15">
      <c r="A12" s="1061"/>
      <c r="B12" s="1061"/>
      <c r="C12" s="1062"/>
      <c r="D12" s="1062"/>
      <c r="E12" s="1062"/>
      <c r="F12" s="1062"/>
      <c r="G12" s="221" t="s">
        <v>242</v>
      </c>
      <c r="H12" s="221" t="s">
        <v>46</v>
      </c>
      <c r="I12" s="222" t="s">
        <v>47</v>
      </c>
      <c r="J12" s="1065"/>
      <c r="K12" s="220" t="s">
        <v>242</v>
      </c>
      <c r="L12" s="220" t="s">
        <v>46</v>
      </c>
      <c r="M12" s="220" t="s">
        <v>47</v>
      </c>
      <c r="N12" s="1065"/>
      <c r="O12" s="220" t="s">
        <v>242</v>
      </c>
      <c r="P12" s="220" t="s">
        <v>46</v>
      </c>
      <c r="Q12" s="220" t="s">
        <v>47</v>
      </c>
      <c r="R12" s="1065"/>
      <c r="S12" s="220" t="s">
        <v>242</v>
      </c>
      <c r="T12" s="220" t="s">
        <v>46</v>
      </c>
      <c r="U12" s="220" t="s">
        <v>47</v>
      </c>
      <c r="V12" s="1065"/>
    </row>
    <row r="13" spans="1:24" ht="15">
      <c r="A13" s="220">
        <v>1</v>
      </c>
      <c r="B13" s="220">
        <v>2</v>
      </c>
      <c r="C13" s="220">
        <v>3</v>
      </c>
      <c r="D13" s="220">
        <v>4</v>
      </c>
      <c r="E13" s="220">
        <v>5</v>
      </c>
      <c r="F13" s="220">
        <v>6</v>
      </c>
      <c r="G13" s="220">
        <v>7</v>
      </c>
      <c r="H13" s="220">
        <v>8</v>
      </c>
      <c r="I13" s="220">
        <v>9</v>
      </c>
      <c r="J13" s="220">
        <v>10</v>
      </c>
      <c r="K13" s="220">
        <v>11</v>
      </c>
      <c r="L13" s="220">
        <v>12</v>
      </c>
      <c r="M13" s="220">
        <v>13</v>
      </c>
      <c r="N13" s="220">
        <v>14</v>
      </c>
      <c r="O13" s="220">
        <v>15</v>
      </c>
      <c r="P13" s="220">
        <v>16</v>
      </c>
      <c r="Q13" s="220">
        <v>17</v>
      </c>
      <c r="R13" s="220">
        <v>18</v>
      </c>
      <c r="S13" s="220">
        <v>19</v>
      </c>
      <c r="T13" s="220">
        <v>20</v>
      </c>
      <c r="U13" s="220">
        <v>21</v>
      </c>
      <c r="V13" s="220">
        <v>22</v>
      </c>
    </row>
    <row r="14" spans="1:24" ht="15">
      <c r="A14" s="1084" t="s">
        <v>196</v>
      </c>
      <c r="B14" s="1085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</row>
    <row r="15" spans="1:24" ht="15">
      <c r="A15" s="220">
        <v>1</v>
      </c>
      <c r="B15" s="223" t="s">
        <v>195</v>
      </c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</row>
    <row r="16" spans="1:24" ht="15">
      <c r="A16" s="220">
        <v>2</v>
      </c>
      <c r="B16" s="223" t="s">
        <v>142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</row>
    <row r="17" spans="1:24" ht="15">
      <c r="A17" s="220">
        <v>3</v>
      </c>
      <c r="B17" s="223" t="s">
        <v>143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</row>
    <row r="18" spans="1:24" ht="15">
      <c r="A18" s="1084" t="s">
        <v>197</v>
      </c>
      <c r="B18" s="1085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</row>
    <row r="19" spans="1:24" ht="15">
      <c r="A19" s="220">
        <v>4</v>
      </c>
      <c r="B19" s="223" t="s">
        <v>184</v>
      </c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</row>
    <row r="20" spans="1:24" ht="15">
      <c r="A20" s="220">
        <v>5</v>
      </c>
      <c r="B20" s="223" t="s">
        <v>123</v>
      </c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</row>
    <row r="23" spans="1:24" ht="14.25">
      <c r="A23" s="1086" t="s">
        <v>156</v>
      </c>
      <c r="B23" s="1086"/>
      <c r="C23" s="1086"/>
      <c r="D23" s="1086"/>
      <c r="E23" s="1086"/>
      <c r="F23" s="1086"/>
      <c r="G23" s="1086"/>
      <c r="H23" s="1086"/>
      <c r="I23" s="1086"/>
      <c r="J23" s="1086"/>
      <c r="K23" s="1086"/>
      <c r="L23" s="1086"/>
      <c r="M23" s="1086"/>
      <c r="N23" s="1086"/>
      <c r="O23" s="1086"/>
      <c r="P23" s="1086"/>
      <c r="Q23" s="1086"/>
      <c r="R23" s="1086"/>
      <c r="S23" s="1086"/>
      <c r="T23" s="1086"/>
      <c r="U23" s="1086"/>
      <c r="V23" s="1086"/>
    </row>
    <row r="24" spans="1:24" ht="14.25">
      <c r="A24" s="225"/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</row>
    <row r="25" spans="1:24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</row>
    <row r="26" spans="1:24" ht="15.75">
      <c r="A26" s="105" t="s">
        <v>12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87" t="s">
        <v>13</v>
      </c>
      <c r="O26" s="1087"/>
      <c r="P26" s="1087"/>
      <c r="Q26" s="1087"/>
      <c r="R26" s="1087"/>
      <c r="S26" s="1087"/>
      <c r="T26" s="1087"/>
      <c r="U26" s="1087"/>
      <c r="V26" s="1087"/>
    </row>
    <row r="27" spans="1:24" ht="15.75">
      <c r="A27" s="1087" t="s">
        <v>14</v>
      </c>
      <c r="B27" s="1087"/>
      <c r="C27" s="1087"/>
      <c r="D27" s="1087"/>
      <c r="E27" s="1087"/>
      <c r="F27" s="1087"/>
      <c r="G27" s="1087"/>
      <c r="H27" s="1087"/>
      <c r="I27" s="1087"/>
      <c r="J27" s="1087"/>
      <c r="K27" s="1087"/>
      <c r="L27" s="1087"/>
      <c r="M27" s="1087"/>
      <c r="N27" s="1087"/>
      <c r="O27" s="1087"/>
      <c r="P27" s="1087"/>
      <c r="Q27" s="1087"/>
      <c r="R27" s="1087"/>
      <c r="S27" s="1087"/>
      <c r="T27" s="1087"/>
      <c r="U27" s="1087"/>
      <c r="V27" s="1087"/>
    </row>
    <row r="28" spans="1:24" ht="15.75">
      <c r="A28" s="1087" t="s">
        <v>15</v>
      </c>
      <c r="B28" s="1087"/>
      <c r="C28" s="1087"/>
      <c r="D28" s="1087"/>
      <c r="E28" s="1087"/>
      <c r="F28" s="1087"/>
      <c r="G28" s="1087"/>
      <c r="H28" s="1087"/>
      <c r="I28" s="1087"/>
      <c r="J28" s="1087"/>
      <c r="K28" s="1087"/>
      <c r="L28" s="1087"/>
      <c r="M28" s="1087"/>
      <c r="N28" s="1087"/>
      <c r="O28" s="1087"/>
      <c r="P28" s="1087"/>
      <c r="Q28" s="1087"/>
      <c r="R28" s="1087"/>
      <c r="S28" s="1087"/>
      <c r="T28" s="1087"/>
      <c r="U28" s="1087"/>
      <c r="V28" s="1087"/>
    </row>
    <row r="29" spans="1:24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V29" s="1076" t="s">
        <v>76</v>
      </c>
      <c r="W29" s="1076"/>
      <c r="X29" s="1076"/>
    </row>
  </sheetData>
  <mergeCells count="33">
    <mergeCell ref="V29:X29"/>
    <mergeCell ref="A14:B14"/>
    <mergeCell ref="A18:B18"/>
    <mergeCell ref="A23:V23"/>
    <mergeCell ref="N26:V26"/>
    <mergeCell ref="A27:V27"/>
    <mergeCell ref="A28:V28"/>
    <mergeCell ref="A8:A12"/>
    <mergeCell ref="B8:B12"/>
    <mergeCell ref="C8:E8"/>
    <mergeCell ref="F8:F12"/>
    <mergeCell ref="G8:N8"/>
    <mergeCell ref="G10:I11"/>
    <mergeCell ref="J10:J12"/>
    <mergeCell ref="K10:M11"/>
    <mergeCell ref="N10:N12"/>
    <mergeCell ref="C3:N3"/>
    <mergeCell ref="B5:S5"/>
    <mergeCell ref="U5:V5"/>
    <mergeCell ref="A7:B7"/>
    <mergeCell ref="O7:V7"/>
    <mergeCell ref="O8:V8"/>
    <mergeCell ref="C9:C12"/>
    <mergeCell ref="D9:D12"/>
    <mergeCell ref="E9:E12"/>
    <mergeCell ref="G9:J9"/>
    <mergeCell ref="V10:V12"/>
    <mergeCell ref="S10:U11"/>
    <mergeCell ref="K9:N9"/>
    <mergeCell ref="O9:R9"/>
    <mergeCell ref="S9:V9"/>
    <mergeCell ref="R10:R12"/>
    <mergeCell ref="O10:Q11"/>
  </mergeCells>
  <printOptions horizontalCentered="1"/>
  <pageMargins left="0.70866141732283472" right="0.70866141732283472" top="0.23622047244094491" bottom="0" header="0.31496062992125984" footer="0.31496062992125984"/>
  <pageSetup paperSize="9" scale="59" orientation="landscape" r:id="rId1"/>
  <colBreaks count="1" manualBreakCount="1">
    <brk id="22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view="pageBreakPreview" topLeftCell="A40" zoomScaleSheetLayoutView="100" workbookViewId="0">
      <selection activeCell="F63" sqref="F63"/>
    </sheetView>
  </sheetViews>
  <sheetFormatPr defaultColWidth="9.140625" defaultRowHeight="12.75"/>
  <cols>
    <col min="1" max="1" width="7.42578125" style="16" customWidth="1"/>
    <col min="2" max="2" width="17.140625" style="16" customWidth="1"/>
    <col min="3" max="3" width="11" style="16" customWidth="1"/>
    <col min="4" max="4" width="10" style="16" customWidth="1"/>
    <col min="5" max="5" width="13.140625" style="16" customWidth="1"/>
    <col min="6" max="6" width="14.28515625" style="16" customWidth="1"/>
    <col min="7" max="7" width="13.28515625" style="16" customWidth="1"/>
    <col min="8" max="8" width="14.7109375" style="16" customWidth="1"/>
    <col min="9" max="9" width="16.7109375" style="16" customWidth="1"/>
    <col min="10" max="10" width="19.28515625" style="16" customWidth="1"/>
    <col min="11" max="16384" width="9.140625" style="16"/>
  </cols>
  <sheetData>
    <row r="1" spans="1:16" customFormat="1">
      <c r="E1" s="1033"/>
      <c r="F1" s="1033"/>
      <c r="G1" s="1033"/>
      <c r="H1" s="1033"/>
      <c r="I1" s="1033"/>
      <c r="J1" s="147" t="s">
        <v>422</v>
      </c>
    </row>
    <row r="2" spans="1:16" customFormat="1" ht="15">
      <c r="A2" s="1156" t="s">
        <v>0</v>
      </c>
      <c r="B2" s="1156"/>
      <c r="C2" s="1156"/>
      <c r="D2" s="1156"/>
      <c r="E2" s="1156"/>
      <c r="F2" s="1156"/>
      <c r="G2" s="1156"/>
      <c r="H2" s="1156"/>
      <c r="I2" s="1156"/>
      <c r="J2" s="1156"/>
    </row>
    <row r="3" spans="1:16" customFormat="1" ht="20.25">
      <c r="A3" s="1092" t="s">
        <v>546</v>
      </c>
      <c r="B3" s="1092"/>
      <c r="C3" s="1092"/>
      <c r="D3" s="1092"/>
      <c r="E3" s="1092"/>
      <c r="F3" s="1092"/>
      <c r="G3" s="1092"/>
      <c r="H3" s="1092"/>
      <c r="I3" s="1092"/>
      <c r="J3" s="1092"/>
    </row>
    <row r="4" spans="1:16" customFormat="1" ht="14.25" customHeight="1"/>
    <row r="5" spans="1:16" ht="31.5" customHeight="1">
      <c r="A5" s="1159" t="s">
        <v>566</v>
      </c>
      <c r="B5" s="1159"/>
      <c r="C5" s="1159"/>
      <c r="D5" s="1159"/>
      <c r="E5" s="1159"/>
      <c r="F5" s="1159"/>
      <c r="G5" s="1159"/>
      <c r="H5" s="1159"/>
      <c r="I5" s="1159"/>
      <c r="J5" s="1159"/>
    </row>
    <row r="6" spans="1:16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/>
    <row r="8" spans="1:16">
      <c r="A8" s="404" t="s">
        <v>745</v>
      </c>
      <c r="B8" s="404"/>
      <c r="C8" s="401"/>
      <c r="H8" s="1144" t="s">
        <v>747</v>
      </c>
      <c r="I8" s="1144"/>
      <c r="J8" s="1144"/>
    </row>
    <row r="9" spans="1:16">
      <c r="A9" s="1089" t="s">
        <v>2</v>
      </c>
      <c r="B9" s="1089" t="s">
        <v>3</v>
      </c>
      <c r="C9" s="1049" t="s">
        <v>562</v>
      </c>
      <c r="D9" s="1050"/>
      <c r="E9" s="1050"/>
      <c r="F9" s="1051"/>
      <c r="G9" s="1049" t="s">
        <v>93</v>
      </c>
      <c r="H9" s="1050"/>
      <c r="I9" s="1050"/>
      <c r="J9" s="1051"/>
      <c r="O9" s="20"/>
      <c r="P9" s="23"/>
    </row>
    <row r="10" spans="1:16" ht="53.25" customHeight="1">
      <c r="A10" s="1089"/>
      <c r="B10" s="1089"/>
      <c r="C10" s="5" t="s">
        <v>167</v>
      </c>
      <c r="D10" s="5" t="s">
        <v>17</v>
      </c>
      <c r="E10" s="291" t="s">
        <v>359</v>
      </c>
      <c r="F10" s="7" t="s">
        <v>185</v>
      </c>
      <c r="G10" s="5" t="s">
        <v>167</v>
      </c>
      <c r="H10" s="27" t="s">
        <v>18</v>
      </c>
      <c r="I10" s="113" t="s">
        <v>103</v>
      </c>
      <c r="J10" s="5" t="s">
        <v>186</v>
      </c>
    </row>
    <row r="11" spans="1:16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9">
        <v>8</v>
      </c>
      <c r="I11" s="5">
        <v>9</v>
      </c>
      <c r="J11" s="5">
        <v>10</v>
      </c>
    </row>
    <row r="12" spans="1:16">
      <c r="A12" s="355">
        <v>1</v>
      </c>
      <c r="B12" s="360" t="s">
        <v>670</v>
      </c>
      <c r="C12" s="20">
        <v>298</v>
      </c>
      <c r="D12" s="20">
        <v>229770</v>
      </c>
      <c r="E12" s="20">
        <v>37</v>
      </c>
      <c r="F12" s="29">
        <v>6210</v>
      </c>
      <c r="G12" s="20">
        <v>0</v>
      </c>
      <c r="H12" s="30">
        <v>0</v>
      </c>
      <c r="I12" s="30">
        <v>0</v>
      </c>
      <c r="J12" s="30">
        <v>0</v>
      </c>
    </row>
    <row r="13" spans="1:16">
      <c r="A13" s="355">
        <v>2</v>
      </c>
      <c r="B13" s="360" t="s">
        <v>671</v>
      </c>
      <c r="C13" s="20">
        <v>0</v>
      </c>
      <c r="D13" s="20">
        <v>0</v>
      </c>
      <c r="E13" s="20">
        <v>0</v>
      </c>
      <c r="F13" s="29">
        <v>0</v>
      </c>
      <c r="G13" s="20">
        <v>0</v>
      </c>
      <c r="H13" s="30">
        <v>0</v>
      </c>
      <c r="I13" s="30">
        <v>0</v>
      </c>
      <c r="J13" s="30">
        <v>0</v>
      </c>
    </row>
    <row r="14" spans="1:16">
      <c r="A14" s="355">
        <v>3</v>
      </c>
      <c r="B14" s="360" t="s">
        <v>672</v>
      </c>
      <c r="C14" s="20">
        <v>389</v>
      </c>
      <c r="D14" s="20">
        <v>940555</v>
      </c>
      <c r="E14" s="20">
        <v>49</v>
      </c>
      <c r="F14" s="29">
        <v>19195</v>
      </c>
      <c r="G14" s="20">
        <v>0</v>
      </c>
      <c r="H14" s="30">
        <v>0</v>
      </c>
      <c r="I14" s="30">
        <v>0</v>
      </c>
      <c r="J14" s="30">
        <v>0</v>
      </c>
    </row>
    <row r="15" spans="1:16">
      <c r="A15" s="355">
        <v>4</v>
      </c>
      <c r="B15" s="360" t="s">
        <v>673</v>
      </c>
      <c r="C15" s="20">
        <v>384</v>
      </c>
      <c r="D15" s="20">
        <v>972759</v>
      </c>
      <c r="E15" s="20">
        <v>47</v>
      </c>
      <c r="F15" s="29">
        <v>20697</v>
      </c>
      <c r="G15" s="20">
        <v>0</v>
      </c>
      <c r="H15" s="30">
        <v>0</v>
      </c>
      <c r="I15" s="30">
        <v>0</v>
      </c>
      <c r="J15" s="30">
        <v>0</v>
      </c>
    </row>
    <row r="16" spans="1:16">
      <c r="A16" s="355">
        <v>5</v>
      </c>
      <c r="B16" s="360" t="s">
        <v>674</v>
      </c>
      <c r="C16" s="20">
        <v>0</v>
      </c>
      <c r="D16" s="20">
        <v>0</v>
      </c>
      <c r="E16" s="20">
        <v>0</v>
      </c>
      <c r="F16" s="29">
        <v>0</v>
      </c>
      <c r="G16" s="20">
        <v>0</v>
      </c>
      <c r="H16" s="30">
        <v>0</v>
      </c>
      <c r="I16" s="30">
        <v>0</v>
      </c>
      <c r="J16" s="30">
        <v>0</v>
      </c>
    </row>
    <row r="17" spans="1:10">
      <c r="A17" s="355">
        <v>6</v>
      </c>
      <c r="B17" s="360" t="s">
        <v>675</v>
      </c>
      <c r="C17" s="20">
        <v>0</v>
      </c>
      <c r="D17" s="16">
        <v>0</v>
      </c>
      <c r="E17" s="20">
        <v>0</v>
      </c>
      <c r="F17" s="20">
        <v>0</v>
      </c>
      <c r="G17" s="29">
        <v>199</v>
      </c>
      <c r="H17" s="20">
        <v>253870</v>
      </c>
      <c r="I17" s="30">
        <v>53</v>
      </c>
      <c r="J17" s="30">
        <v>4790</v>
      </c>
    </row>
    <row r="18" spans="1:10">
      <c r="A18" s="355">
        <v>7</v>
      </c>
      <c r="B18" s="360" t="s">
        <v>676</v>
      </c>
      <c r="C18" s="20">
        <v>520</v>
      </c>
      <c r="D18" s="20">
        <v>373888</v>
      </c>
      <c r="E18" s="20">
        <v>46</v>
      </c>
      <c r="F18" s="29">
        <v>8128</v>
      </c>
      <c r="G18" s="20">
        <v>0</v>
      </c>
      <c r="H18" s="30">
        <v>0</v>
      </c>
      <c r="I18" s="30">
        <v>0</v>
      </c>
      <c r="J18" s="30">
        <v>0</v>
      </c>
    </row>
    <row r="19" spans="1:10">
      <c r="A19" s="355">
        <v>8</v>
      </c>
      <c r="B19" s="360" t="s">
        <v>677</v>
      </c>
      <c r="C19" s="20">
        <v>497</v>
      </c>
      <c r="D19" s="20">
        <v>358050</v>
      </c>
      <c r="E19" s="20">
        <v>50</v>
      </c>
      <c r="F19" s="29">
        <v>7161</v>
      </c>
      <c r="G19" s="20">
        <v>0</v>
      </c>
      <c r="H19" s="30">
        <v>0</v>
      </c>
      <c r="I19" s="30">
        <v>0</v>
      </c>
      <c r="J19" s="30">
        <v>0</v>
      </c>
    </row>
    <row r="20" spans="1:10">
      <c r="A20" s="355">
        <v>9</v>
      </c>
      <c r="B20" s="360" t="s">
        <v>678</v>
      </c>
      <c r="C20" s="20">
        <v>521</v>
      </c>
      <c r="D20" s="20">
        <v>366300</v>
      </c>
      <c r="E20" s="20">
        <v>50</v>
      </c>
      <c r="F20" s="29">
        <v>7326</v>
      </c>
      <c r="G20" s="20">
        <v>0</v>
      </c>
      <c r="H20" s="30">
        <v>0</v>
      </c>
      <c r="I20" s="30">
        <v>0</v>
      </c>
      <c r="J20" s="30">
        <v>0</v>
      </c>
    </row>
    <row r="21" spans="1:10">
      <c r="A21" s="355">
        <v>10</v>
      </c>
      <c r="B21" s="360" t="s">
        <v>679</v>
      </c>
      <c r="C21" s="20">
        <v>134</v>
      </c>
      <c r="D21" s="20">
        <v>230594</v>
      </c>
      <c r="E21" s="20">
        <v>49</v>
      </c>
      <c r="F21" s="29">
        <v>4706</v>
      </c>
      <c r="G21" s="20">
        <v>0</v>
      </c>
      <c r="H21" s="30">
        <v>0</v>
      </c>
      <c r="I21" s="30">
        <v>0</v>
      </c>
      <c r="J21" s="30">
        <v>0</v>
      </c>
    </row>
    <row r="22" spans="1:10">
      <c r="A22" s="355">
        <v>11</v>
      </c>
      <c r="B22" s="360" t="s">
        <v>680</v>
      </c>
      <c r="C22" s="20">
        <v>699</v>
      </c>
      <c r="D22" s="20">
        <v>1326669</v>
      </c>
      <c r="E22" s="20">
        <v>47</v>
      </c>
      <c r="F22" s="29">
        <v>28227</v>
      </c>
      <c r="G22" s="20">
        <v>0</v>
      </c>
      <c r="H22" s="30">
        <v>0</v>
      </c>
      <c r="I22" s="30">
        <v>0</v>
      </c>
      <c r="J22" s="30">
        <v>0</v>
      </c>
    </row>
    <row r="23" spans="1:10">
      <c r="A23" s="355">
        <v>12</v>
      </c>
      <c r="B23" s="360" t="s">
        <v>681</v>
      </c>
      <c r="C23" s="20">
        <v>765</v>
      </c>
      <c r="D23" s="20">
        <v>984606</v>
      </c>
      <c r="E23" s="20">
        <v>49</v>
      </c>
      <c r="F23" s="29">
        <v>20094</v>
      </c>
      <c r="G23" s="20">
        <v>0</v>
      </c>
      <c r="H23" s="30">
        <v>0</v>
      </c>
      <c r="I23" s="30">
        <v>0</v>
      </c>
      <c r="J23" s="30">
        <v>0</v>
      </c>
    </row>
    <row r="24" spans="1:10">
      <c r="A24" s="355">
        <v>13</v>
      </c>
      <c r="B24" s="360" t="s">
        <v>682</v>
      </c>
      <c r="C24" s="20">
        <v>595</v>
      </c>
      <c r="D24" s="20">
        <v>1105932</v>
      </c>
      <c r="E24" s="20">
        <v>46</v>
      </c>
      <c r="F24" s="29">
        <v>24042</v>
      </c>
      <c r="G24" s="20">
        <v>0</v>
      </c>
      <c r="H24" s="30">
        <v>0</v>
      </c>
      <c r="I24" s="30">
        <v>0</v>
      </c>
      <c r="J24" s="30">
        <v>0</v>
      </c>
    </row>
    <row r="25" spans="1:10" s="356" customFormat="1">
      <c r="A25" s="355">
        <v>14</v>
      </c>
      <c r="B25" s="360" t="s">
        <v>683</v>
      </c>
      <c r="C25" s="20">
        <v>0</v>
      </c>
      <c r="D25" s="20">
        <v>0</v>
      </c>
      <c r="E25" s="20">
        <v>0</v>
      </c>
      <c r="F25" s="29">
        <v>0</v>
      </c>
      <c r="G25" s="20">
        <v>90</v>
      </c>
      <c r="H25" s="30">
        <v>140178</v>
      </c>
      <c r="I25" s="30">
        <v>61</v>
      </c>
      <c r="J25" s="30">
        <v>2298</v>
      </c>
    </row>
    <row r="26" spans="1:10" s="356" customFormat="1">
      <c r="A26" s="355">
        <v>15</v>
      </c>
      <c r="B26" s="360" t="s">
        <v>684</v>
      </c>
      <c r="C26" s="20">
        <v>660</v>
      </c>
      <c r="D26" s="20">
        <v>838057</v>
      </c>
      <c r="E26" s="20">
        <v>47</v>
      </c>
      <c r="F26" s="29">
        <v>17831</v>
      </c>
      <c r="G26" s="20">
        <v>0</v>
      </c>
      <c r="H26" s="30">
        <v>0</v>
      </c>
      <c r="I26" s="30">
        <v>0</v>
      </c>
      <c r="J26" s="30">
        <v>0</v>
      </c>
    </row>
    <row r="27" spans="1:10" s="356" customFormat="1">
      <c r="A27" s="355">
        <v>16</v>
      </c>
      <c r="B27" s="360" t="s">
        <v>685</v>
      </c>
      <c r="C27" s="20">
        <v>287</v>
      </c>
      <c r="D27" s="20">
        <v>399105</v>
      </c>
      <c r="E27" s="20">
        <v>45</v>
      </c>
      <c r="F27" s="29">
        <v>8869</v>
      </c>
      <c r="G27" s="20">
        <v>0</v>
      </c>
      <c r="H27" s="30">
        <v>0</v>
      </c>
      <c r="I27" s="30">
        <v>0</v>
      </c>
      <c r="J27" s="30">
        <v>0</v>
      </c>
    </row>
    <row r="28" spans="1:10" s="356" customFormat="1">
      <c r="A28" s="355">
        <v>17</v>
      </c>
      <c r="B28" s="360" t="s">
        <v>686</v>
      </c>
      <c r="C28" s="20">
        <v>517</v>
      </c>
      <c r="D28" s="20">
        <v>227600</v>
      </c>
      <c r="E28" s="20">
        <v>50</v>
      </c>
      <c r="F28" s="29">
        <v>4552</v>
      </c>
      <c r="G28" s="20">
        <v>0</v>
      </c>
      <c r="H28" s="30">
        <v>0</v>
      </c>
      <c r="I28" s="30">
        <v>0</v>
      </c>
      <c r="J28" s="30">
        <v>0</v>
      </c>
    </row>
    <row r="29" spans="1:10" s="356" customFormat="1">
      <c r="A29" s="355">
        <v>18</v>
      </c>
      <c r="B29" s="360" t="s">
        <v>687</v>
      </c>
      <c r="C29" s="20">
        <v>597</v>
      </c>
      <c r="D29" s="20">
        <v>464017</v>
      </c>
      <c r="E29" s="20">
        <v>37</v>
      </c>
      <c r="F29" s="29">
        <v>12541</v>
      </c>
      <c r="G29" s="20">
        <v>0</v>
      </c>
      <c r="H29" s="30">
        <v>0</v>
      </c>
      <c r="I29" s="30">
        <v>0</v>
      </c>
      <c r="J29" s="30">
        <v>0</v>
      </c>
    </row>
    <row r="30" spans="1:10" s="356" customFormat="1">
      <c r="A30" s="355">
        <v>19</v>
      </c>
      <c r="B30" s="360" t="s">
        <v>688</v>
      </c>
      <c r="C30" s="20">
        <v>0</v>
      </c>
      <c r="D30" s="20">
        <v>0</v>
      </c>
      <c r="E30" s="20">
        <v>0</v>
      </c>
      <c r="F30" s="29">
        <v>0</v>
      </c>
      <c r="G30" s="20">
        <v>600</v>
      </c>
      <c r="H30" s="377">
        <v>344418.75</v>
      </c>
      <c r="I30" s="30">
        <v>45</v>
      </c>
      <c r="J30" s="377">
        <v>7653.75</v>
      </c>
    </row>
    <row r="31" spans="1:10" s="356" customFormat="1">
      <c r="A31" s="355">
        <v>20</v>
      </c>
      <c r="B31" s="360" t="s">
        <v>689</v>
      </c>
      <c r="C31" s="20">
        <v>282</v>
      </c>
      <c r="D31" s="20">
        <v>364032</v>
      </c>
      <c r="E31" s="20">
        <v>48</v>
      </c>
      <c r="F31" s="29">
        <v>7584</v>
      </c>
      <c r="G31" s="20">
        <v>0</v>
      </c>
      <c r="H31" s="30">
        <v>0</v>
      </c>
      <c r="I31" s="30">
        <v>0</v>
      </c>
      <c r="J31" s="30">
        <v>0</v>
      </c>
    </row>
    <row r="32" spans="1:10" s="356" customFormat="1">
      <c r="A32" s="355">
        <v>21</v>
      </c>
      <c r="B32" s="360" t="s">
        <v>690</v>
      </c>
      <c r="C32" s="20">
        <v>0</v>
      </c>
      <c r="D32" s="20">
        <v>0</v>
      </c>
      <c r="E32" s="20">
        <v>0</v>
      </c>
      <c r="F32" s="29">
        <v>0</v>
      </c>
      <c r="G32" s="20">
        <v>0</v>
      </c>
      <c r="H32" s="30">
        <v>0</v>
      </c>
      <c r="I32" s="30">
        <v>0</v>
      </c>
      <c r="J32" s="30">
        <v>0</v>
      </c>
    </row>
    <row r="33" spans="1:10" s="356" customFormat="1">
      <c r="A33" s="355">
        <v>22</v>
      </c>
      <c r="B33" s="360" t="s">
        <v>691</v>
      </c>
      <c r="C33" s="20">
        <v>348</v>
      </c>
      <c r="D33" s="20">
        <v>329472</v>
      </c>
      <c r="E33" s="20">
        <v>48</v>
      </c>
      <c r="F33" s="29">
        <v>6864</v>
      </c>
      <c r="G33" s="20">
        <v>0</v>
      </c>
      <c r="H33" s="30">
        <v>0</v>
      </c>
      <c r="I33" s="30">
        <v>0</v>
      </c>
      <c r="J33" s="30">
        <v>0</v>
      </c>
    </row>
    <row r="34" spans="1:10" s="356" customFormat="1">
      <c r="A34" s="355">
        <v>23</v>
      </c>
      <c r="B34" s="360" t="s">
        <v>692</v>
      </c>
      <c r="C34" s="20">
        <v>562</v>
      </c>
      <c r="D34" s="20">
        <v>894400</v>
      </c>
      <c r="E34" s="20">
        <v>50</v>
      </c>
      <c r="F34" s="29">
        <v>17888</v>
      </c>
      <c r="G34" s="20">
        <v>0</v>
      </c>
      <c r="H34" s="30">
        <v>0</v>
      </c>
      <c r="I34" s="30">
        <v>0</v>
      </c>
      <c r="J34" s="30">
        <v>0</v>
      </c>
    </row>
    <row r="35" spans="1:10" s="356" customFormat="1">
      <c r="A35" s="355">
        <v>24</v>
      </c>
      <c r="B35" s="360" t="s">
        <v>715</v>
      </c>
      <c r="C35" s="20">
        <v>189</v>
      </c>
      <c r="D35" s="20">
        <v>99728</v>
      </c>
      <c r="E35" s="20">
        <v>46</v>
      </c>
      <c r="F35" s="29">
        <v>2168</v>
      </c>
      <c r="G35" s="20">
        <v>0</v>
      </c>
      <c r="H35" s="30">
        <v>0</v>
      </c>
      <c r="I35" s="30">
        <v>0</v>
      </c>
      <c r="J35" s="30">
        <v>0</v>
      </c>
    </row>
    <row r="36" spans="1:10" s="356" customFormat="1">
      <c r="A36" s="355">
        <v>25</v>
      </c>
      <c r="B36" s="360" t="s">
        <v>693</v>
      </c>
      <c r="C36" s="20">
        <v>563</v>
      </c>
      <c r="D36" s="20">
        <v>786303</v>
      </c>
      <c r="E36" s="20">
        <v>49</v>
      </c>
      <c r="F36" s="29">
        <v>16047</v>
      </c>
      <c r="G36" s="20">
        <v>0</v>
      </c>
      <c r="H36" s="30">
        <v>0</v>
      </c>
      <c r="I36" s="30">
        <v>0</v>
      </c>
      <c r="J36" s="30">
        <v>0</v>
      </c>
    </row>
    <row r="37" spans="1:10" s="356" customFormat="1">
      <c r="A37" s="355">
        <v>26</v>
      </c>
      <c r="B37" s="360" t="s">
        <v>694</v>
      </c>
      <c r="C37" s="20">
        <v>498</v>
      </c>
      <c r="D37" s="20">
        <v>802884</v>
      </c>
      <c r="E37" s="20">
        <v>46</v>
      </c>
      <c r="F37" s="29">
        <v>17454</v>
      </c>
      <c r="G37" s="20">
        <v>0</v>
      </c>
      <c r="H37" s="30">
        <v>0</v>
      </c>
      <c r="I37" s="30">
        <v>0</v>
      </c>
      <c r="J37" s="30">
        <v>0</v>
      </c>
    </row>
    <row r="38" spans="1:10" s="356" customFormat="1">
      <c r="A38" s="355">
        <v>27</v>
      </c>
      <c r="B38" s="360" t="s">
        <v>695</v>
      </c>
      <c r="C38" s="20">
        <v>0</v>
      </c>
      <c r="D38" s="20">
        <v>0</v>
      </c>
      <c r="E38" s="20">
        <v>0</v>
      </c>
      <c r="F38" s="29">
        <v>0</v>
      </c>
      <c r="G38" s="20">
        <v>0</v>
      </c>
      <c r="H38" s="30">
        <v>0</v>
      </c>
      <c r="I38" s="30">
        <v>0</v>
      </c>
      <c r="J38" s="30">
        <v>0</v>
      </c>
    </row>
    <row r="39" spans="1:10" s="356" customFormat="1">
      <c r="A39" s="355">
        <v>28</v>
      </c>
      <c r="B39" s="360" t="s">
        <v>696</v>
      </c>
      <c r="C39" s="20">
        <v>0</v>
      </c>
      <c r="D39" s="20">
        <v>0</v>
      </c>
      <c r="E39" s="20">
        <v>0</v>
      </c>
      <c r="F39" s="29">
        <v>0</v>
      </c>
      <c r="G39" s="20">
        <v>0</v>
      </c>
      <c r="H39" s="30">
        <v>0</v>
      </c>
      <c r="I39" s="30">
        <v>0</v>
      </c>
      <c r="J39" s="30">
        <v>0</v>
      </c>
    </row>
    <row r="40" spans="1:10" s="356" customFormat="1">
      <c r="A40" s="355">
        <v>29</v>
      </c>
      <c r="B40" s="360" t="s">
        <v>716</v>
      </c>
      <c r="C40" s="20">
        <v>588</v>
      </c>
      <c r="D40" s="20">
        <v>924048</v>
      </c>
      <c r="E40" s="20">
        <v>48</v>
      </c>
      <c r="F40" s="29">
        <v>19251</v>
      </c>
      <c r="G40" s="20">
        <v>0</v>
      </c>
      <c r="H40" s="30">
        <v>0</v>
      </c>
      <c r="I40" s="30">
        <v>0</v>
      </c>
      <c r="J40" s="30">
        <v>0</v>
      </c>
    </row>
    <row r="41" spans="1:10" s="356" customFormat="1">
      <c r="A41" s="355">
        <v>30</v>
      </c>
      <c r="B41" s="360" t="s">
        <v>697</v>
      </c>
      <c r="C41" s="20">
        <v>592</v>
      </c>
      <c r="D41" s="20">
        <v>829472</v>
      </c>
      <c r="E41" s="20">
        <v>49</v>
      </c>
      <c r="F41" s="29">
        <v>16928</v>
      </c>
      <c r="G41" s="20">
        <v>282</v>
      </c>
      <c r="H41" s="30">
        <v>635607</v>
      </c>
      <c r="I41" s="30">
        <v>59</v>
      </c>
      <c r="J41" s="30">
        <v>10773</v>
      </c>
    </row>
    <row r="42" spans="1:10" s="356" customFormat="1">
      <c r="A42" s="355">
        <v>31</v>
      </c>
      <c r="B42" s="360" t="s">
        <v>698</v>
      </c>
      <c r="C42" s="20">
        <v>498</v>
      </c>
      <c r="D42" s="20">
        <v>963600</v>
      </c>
      <c r="E42" s="20">
        <v>50</v>
      </c>
      <c r="F42" s="29">
        <v>19272</v>
      </c>
      <c r="G42" s="20">
        <v>0</v>
      </c>
      <c r="H42" s="30">
        <v>0</v>
      </c>
      <c r="I42" s="30">
        <v>0</v>
      </c>
      <c r="J42" s="30">
        <v>0</v>
      </c>
    </row>
    <row r="43" spans="1:10" s="356" customFormat="1">
      <c r="A43" s="355">
        <v>32</v>
      </c>
      <c r="B43" s="360" t="s">
        <v>699</v>
      </c>
      <c r="C43" s="20">
        <v>387</v>
      </c>
      <c r="D43" s="20">
        <v>316692</v>
      </c>
      <c r="E43" s="20">
        <v>36</v>
      </c>
      <c r="F43" s="29">
        <v>8797</v>
      </c>
      <c r="G43" s="20">
        <v>0</v>
      </c>
      <c r="H43" s="30">
        <v>0</v>
      </c>
      <c r="I43" s="30">
        <v>0</v>
      </c>
      <c r="J43" s="30">
        <v>0</v>
      </c>
    </row>
    <row r="44" spans="1:10" s="356" customFormat="1">
      <c r="A44" s="355">
        <v>33</v>
      </c>
      <c r="B44" s="360" t="s">
        <v>700</v>
      </c>
      <c r="C44" s="20">
        <v>707</v>
      </c>
      <c r="D44" s="20">
        <v>1082900</v>
      </c>
      <c r="E44" s="20">
        <v>50</v>
      </c>
      <c r="F44" s="29">
        <v>21658</v>
      </c>
      <c r="G44" s="20">
        <v>0</v>
      </c>
      <c r="H44" s="30">
        <v>0</v>
      </c>
      <c r="I44" s="30">
        <v>0</v>
      </c>
      <c r="J44" s="30">
        <v>0</v>
      </c>
    </row>
    <row r="45" spans="1:10" s="356" customFormat="1">
      <c r="A45" s="355">
        <v>34</v>
      </c>
      <c r="B45" s="360" t="s">
        <v>701</v>
      </c>
      <c r="C45" s="20">
        <v>665</v>
      </c>
      <c r="D45" s="20">
        <v>786009</v>
      </c>
      <c r="E45" s="20">
        <v>49</v>
      </c>
      <c r="F45" s="29">
        <v>16041</v>
      </c>
      <c r="G45" s="20">
        <v>0</v>
      </c>
      <c r="H45" s="30">
        <v>0</v>
      </c>
      <c r="I45" s="30">
        <v>0</v>
      </c>
      <c r="J45" s="30">
        <v>0</v>
      </c>
    </row>
    <row r="46" spans="1:10" s="356" customFormat="1">
      <c r="A46" s="355">
        <v>35</v>
      </c>
      <c r="B46" s="360" t="s">
        <v>702</v>
      </c>
      <c r="C46" s="20">
        <v>749</v>
      </c>
      <c r="D46" s="20">
        <v>1666686</v>
      </c>
      <c r="E46" s="20">
        <v>49</v>
      </c>
      <c r="F46" s="29">
        <v>34014</v>
      </c>
      <c r="G46" s="20">
        <v>0</v>
      </c>
      <c r="H46" s="30">
        <v>0</v>
      </c>
      <c r="I46" s="30">
        <v>0</v>
      </c>
      <c r="J46" s="30">
        <v>0</v>
      </c>
    </row>
    <row r="47" spans="1:10" s="356" customFormat="1">
      <c r="A47" s="355">
        <v>36</v>
      </c>
      <c r="B47" s="360" t="s">
        <v>717</v>
      </c>
      <c r="C47" s="20">
        <v>210</v>
      </c>
      <c r="D47" s="20">
        <v>342336</v>
      </c>
      <c r="E47" s="20">
        <v>48</v>
      </c>
      <c r="F47" s="29">
        <v>7132</v>
      </c>
      <c r="G47" s="20">
        <v>0</v>
      </c>
      <c r="H47" s="30">
        <v>0</v>
      </c>
      <c r="I47" s="30">
        <v>0</v>
      </c>
      <c r="J47" s="30">
        <v>0</v>
      </c>
    </row>
    <row r="48" spans="1:10" s="356" customFormat="1">
      <c r="A48" s="355">
        <v>37</v>
      </c>
      <c r="B48" s="360" t="s">
        <v>703</v>
      </c>
      <c r="C48" s="20">
        <v>979</v>
      </c>
      <c r="D48" s="20">
        <v>1531740</v>
      </c>
      <c r="E48" s="20">
        <v>49</v>
      </c>
      <c r="F48" s="29">
        <v>31260</v>
      </c>
      <c r="G48" s="20">
        <v>0</v>
      </c>
      <c r="H48" s="30">
        <v>0</v>
      </c>
      <c r="I48" s="30">
        <v>0</v>
      </c>
      <c r="J48" s="30">
        <v>0</v>
      </c>
    </row>
    <row r="49" spans="1:10" s="356" customFormat="1">
      <c r="A49" s="355">
        <v>38</v>
      </c>
      <c r="B49" s="360" t="s">
        <v>704</v>
      </c>
      <c r="C49" s="20">
        <v>952</v>
      </c>
      <c r="D49" s="20">
        <v>808916</v>
      </c>
      <c r="E49" s="20">
        <v>43</v>
      </c>
      <c r="F49" s="29">
        <v>18812</v>
      </c>
      <c r="G49" s="20">
        <v>0</v>
      </c>
      <c r="H49" s="30">
        <v>0</v>
      </c>
      <c r="I49" s="30">
        <v>0</v>
      </c>
      <c r="J49" s="30">
        <v>0</v>
      </c>
    </row>
    <row r="50" spans="1:10" s="356" customFormat="1">
      <c r="A50" s="355">
        <v>39</v>
      </c>
      <c r="B50" s="360" t="s">
        <v>705</v>
      </c>
      <c r="C50" s="20">
        <v>774</v>
      </c>
      <c r="D50" s="20">
        <v>2068241</v>
      </c>
      <c r="E50" s="20">
        <v>49</v>
      </c>
      <c r="F50" s="29">
        <v>42209</v>
      </c>
      <c r="G50" s="20">
        <v>0</v>
      </c>
      <c r="H50" s="30">
        <v>0</v>
      </c>
      <c r="I50" s="30">
        <v>0</v>
      </c>
      <c r="J50" s="30">
        <v>0</v>
      </c>
    </row>
    <row r="51" spans="1:10" s="356" customFormat="1">
      <c r="A51" s="355">
        <v>40</v>
      </c>
      <c r="B51" s="360" t="s">
        <v>706</v>
      </c>
      <c r="C51" s="20">
        <v>727</v>
      </c>
      <c r="D51" s="20">
        <v>1165661</v>
      </c>
      <c r="E51" s="20">
        <v>49</v>
      </c>
      <c r="F51" s="29">
        <v>23789</v>
      </c>
      <c r="G51" s="20">
        <v>0</v>
      </c>
      <c r="H51" s="30">
        <v>0</v>
      </c>
      <c r="I51" s="30">
        <v>0</v>
      </c>
      <c r="J51" s="30">
        <v>0</v>
      </c>
    </row>
    <row r="52" spans="1:10" s="356" customFormat="1">
      <c r="A52" s="355">
        <v>41</v>
      </c>
      <c r="B52" s="360" t="s">
        <v>707</v>
      </c>
      <c r="C52" s="20">
        <v>746</v>
      </c>
      <c r="D52" s="20">
        <v>1513512</v>
      </c>
      <c r="E52" s="20">
        <v>49</v>
      </c>
      <c r="F52" s="29">
        <v>30888</v>
      </c>
      <c r="G52" s="20">
        <v>0</v>
      </c>
      <c r="H52" s="30">
        <v>0</v>
      </c>
      <c r="I52" s="30">
        <v>0</v>
      </c>
      <c r="J52" s="30">
        <v>0</v>
      </c>
    </row>
    <row r="53" spans="1:10" s="356" customFormat="1">
      <c r="A53" s="355">
        <v>42</v>
      </c>
      <c r="B53" s="360" t="s">
        <v>708</v>
      </c>
      <c r="C53" s="20">
        <v>495</v>
      </c>
      <c r="D53" s="20">
        <v>709520</v>
      </c>
      <c r="E53" s="20">
        <v>49</v>
      </c>
      <c r="F53" s="29">
        <v>14480</v>
      </c>
      <c r="G53" s="20">
        <v>0</v>
      </c>
      <c r="H53" s="30">
        <v>0</v>
      </c>
      <c r="I53" s="30">
        <v>0</v>
      </c>
      <c r="J53" s="30">
        <v>0</v>
      </c>
    </row>
    <row r="54" spans="1:10" s="356" customFormat="1">
      <c r="A54" s="355">
        <v>43</v>
      </c>
      <c r="B54" s="360" t="s">
        <v>709</v>
      </c>
      <c r="C54" s="20">
        <v>446</v>
      </c>
      <c r="D54" s="20">
        <v>393273</v>
      </c>
      <c r="E54" s="20">
        <v>37</v>
      </c>
      <c r="F54" s="29">
        <v>10629</v>
      </c>
      <c r="G54" s="20">
        <v>0</v>
      </c>
      <c r="H54" s="30">
        <v>0</v>
      </c>
      <c r="I54" s="30">
        <v>0</v>
      </c>
      <c r="J54" s="30">
        <v>0</v>
      </c>
    </row>
    <row r="55" spans="1:10" s="356" customFormat="1">
      <c r="A55" s="355">
        <v>44</v>
      </c>
      <c r="B55" s="360" t="s">
        <v>710</v>
      </c>
      <c r="C55" s="20">
        <v>310</v>
      </c>
      <c r="D55" s="20">
        <v>590646</v>
      </c>
      <c r="E55" s="20">
        <v>49</v>
      </c>
      <c r="F55" s="29">
        <v>12054</v>
      </c>
      <c r="G55" s="20">
        <v>0</v>
      </c>
      <c r="H55" s="30">
        <v>0</v>
      </c>
      <c r="I55" s="30">
        <v>0</v>
      </c>
      <c r="J55" s="30">
        <v>0</v>
      </c>
    </row>
    <row r="56" spans="1:10" s="356" customFormat="1">
      <c r="A56" s="355">
        <v>45</v>
      </c>
      <c r="B56" s="360" t="s">
        <v>711</v>
      </c>
      <c r="C56" s="20">
        <v>711</v>
      </c>
      <c r="D56" s="20">
        <v>1157187</v>
      </c>
      <c r="E56" s="20">
        <v>47</v>
      </c>
      <c r="F56" s="29">
        <v>24621</v>
      </c>
      <c r="G56" s="20">
        <v>0</v>
      </c>
      <c r="H56" s="30">
        <v>0</v>
      </c>
      <c r="I56" s="30">
        <v>0</v>
      </c>
      <c r="J56" s="30">
        <v>0</v>
      </c>
    </row>
    <row r="57" spans="1:10" s="356" customFormat="1">
      <c r="A57" s="355">
        <v>46</v>
      </c>
      <c r="B57" s="360" t="s">
        <v>712</v>
      </c>
      <c r="C57" s="20">
        <v>686</v>
      </c>
      <c r="D57" s="20">
        <v>1719848</v>
      </c>
      <c r="E57" s="20">
        <v>46</v>
      </c>
      <c r="F57" s="29">
        <v>37388</v>
      </c>
      <c r="G57" s="20">
        <v>0</v>
      </c>
      <c r="H57" s="30">
        <v>0</v>
      </c>
      <c r="I57" s="30">
        <v>0</v>
      </c>
      <c r="J57" s="30">
        <v>0</v>
      </c>
    </row>
    <row r="58" spans="1:10" s="356" customFormat="1">
      <c r="A58" s="355">
        <v>47</v>
      </c>
      <c r="B58" s="360" t="s">
        <v>713</v>
      </c>
      <c r="C58" s="20">
        <v>516</v>
      </c>
      <c r="D58" s="20">
        <v>1026158</v>
      </c>
      <c r="E58" s="20">
        <v>49</v>
      </c>
      <c r="F58" s="29">
        <v>20942</v>
      </c>
      <c r="G58" s="20">
        <v>0</v>
      </c>
      <c r="H58" s="30">
        <v>0</v>
      </c>
      <c r="I58" s="30">
        <v>0</v>
      </c>
      <c r="J58" s="30">
        <v>0</v>
      </c>
    </row>
    <row r="59" spans="1:10" s="356" customFormat="1">
      <c r="A59" s="355">
        <v>48</v>
      </c>
      <c r="B59" s="360" t="s">
        <v>718</v>
      </c>
      <c r="C59" s="20">
        <v>611</v>
      </c>
      <c r="D59" s="20">
        <v>2302804</v>
      </c>
      <c r="E59" s="20">
        <v>49</v>
      </c>
      <c r="F59" s="29">
        <v>46996</v>
      </c>
      <c r="G59" s="20">
        <v>0</v>
      </c>
      <c r="H59" s="30">
        <v>0</v>
      </c>
      <c r="I59" s="30">
        <v>0</v>
      </c>
      <c r="J59" s="30">
        <v>0</v>
      </c>
    </row>
    <row r="60" spans="1:10" s="356" customFormat="1">
      <c r="A60" s="355">
        <v>49</v>
      </c>
      <c r="B60" s="360" t="s">
        <v>719</v>
      </c>
      <c r="C60" s="20">
        <v>0</v>
      </c>
      <c r="D60" s="20">
        <v>0</v>
      </c>
      <c r="E60" s="20">
        <v>0</v>
      </c>
      <c r="F60" s="29">
        <v>0</v>
      </c>
      <c r="G60" s="20">
        <v>0</v>
      </c>
      <c r="H60" s="30">
        <v>0</v>
      </c>
      <c r="I60" s="30">
        <v>0</v>
      </c>
      <c r="J60" s="30">
        <v>0</v>
      </c>
    </row>
    <row r="61" spans="1:10" s="356" customFormat="1">
      <c r="A61" s="355">
        <v>50</v>
      </c>
      <c r="B61" s="360" t="s">
        <v>714</v>
      </c>
      <c r="C61" s="20">
        <v>377</v>
      </c>
      <c r="D61" s="20">
        <v>488600</v>
      </c>
      <c r="E61" s="20">
        <v>50</v>
      </c>
      <c r="F61" s="29">
        <v>9772</v>
      </c>
      <c r="G61" s="20">
        <v>0</v>
      </c>
      <c r="H61" s="30">
        <v>0</v>
      </c>
      <c r="I61" s="30">
        <v>0</v>
      </c>
      <c r="J61" s="30">
        <v>0</v>
      </c>
    </row>
    <row r="62" spans="1:10" s="356" customFormat="1">
      <c r="A62" s="355">
        <v>51</v>
      </c>
      <c r="B62" s="360" t="s">
        <v>720</v>
      </c>
      <c r="C62" s="20">
        <v>803</v>
      </c>
      <c r="D62" s="20">
        <v>1550556</v>
      </c>
      <c r="E62" s="20">
        <v>49</v>
      </c>
      <c r="F62" s="29">
        <v>31644</v>
      </c>
      <c r="G62" s="20">
        <v>0</v>
      </c>
      <c r="H62" s="30">
        <v>0</v>
      </c>
      <c r="I62" s="30">
        <v>0</v>
      </c>
      <c r="J62" s="30">
        <v>0</v>
      </c>
    </row>
    <row r="63" spans="1:10">
      <c r="A63" s="1049" t="s">
        <v>19</v>
      </c>
      <c r="B63" s="1051"/>
      <c r="C63" s="397">
        <v>23597</v>
      </c>
      <c r="D63" s="397">
        <v>36033126</v>
      </c>
      <c r="E63" s="397">
        <v>47</v>
      </c>
      <c r="F63" s="397">
        <v>756161</v>
      </c>
      <c r="G63" s="397">
        <f t="shared" ref="G63:J63" si="0">SUM(G12:G62)</f>
        <v>1171</v>
      </c>
      <c r="H63" s="397">
        <f t="shared" si="0"/>
        <v>1374073.75</v>
      </c>
      <c r="I63" s="397">
        <f>SUM(I12:I62)/4</f>
        <v>54.5</v>
      </c>
      <c r="J63" s="397">
        <f t="shared" si="0"/>
        <v>25514.75</v>
      </c>
    </row>
    <row r="64" spans="1:10">
      <c r="A64" s="12"/>
      <c r="B64" s="32"/>
      <c r="C64" s="32"/>
      <c r="D64" s="23"/>
      <c r="E64" s="23"/>
      <c r="F64" s="23"/>
      <c r="G64" s="23"/>
      <c r="H64" s="23"/>
      <c r="I64" s="23"/>
      <c r="J64" s="23"/>
    </row>
    <row r="65" spans="1:10">
      <c r="A65" s="12"/>
      <c r="B65" s="32"/>
      <c r="C65" s="32"/>
      <c r="D65" s="23"/>
      <c r="E65" s="23"/>
      <c r="F65" s="23"/>
      <c r="G65" s="23"/>
      <c r="H65" s="23"/>
      <c r="I65" s="23"/>
      <c r="J65" s="23"/>
    </row>
    <row r="66" spans="1:10">
      <c r="A66" s="12"/>
      <c r="B66" s="32"/>
      <c r="C66" s="32"/>
      <c r="D66" s="23"/>
      <c r="E66" s="23"/>
      <c r="F66" s="23"/>
      <c r="G66" s="23"/>
      <c r="H66" s="23"/>
      <c r="I66" s="23"/>
      <c r="J66" s="23"/>
    </row>
    <row r="67" spans="1:10" ht="15.75" customHeight="1">
      <c r="A67" s="15" t="s">
        <v>12</v>
      </c>
      <c r="B67" s="15"/>
      <c r="C67" s="15"/>
      <c r="D67" s="15"/>
      <c r="E67" s="15"/>
      <c r="F67" s="15"/>
      <c r="G67" s="15"/>
      <c r="I67" s="1038" t="s">
        <v>13</v>
      </c>
      <c r="J67" s="1038"/>
    </row>
    <row r="68" spans="1:10" ht="12.75" customHeight="1">
      <c r="A68" s="1039" t="s">
        <v>14</v>
      </c>
      <c r="B68" s="1039"/>
      <c r="C68" s="1039"/>
      <c r="D68" s="1039"/>
      <c r="E68" s="1039"/>
      <c r="F68" s="1039"/>
      <c r="G68" s="1039"/>
      <c r="H68" s="1039"/>
      <c r="I68" s="1039"/>
      <c r="J68" s="1039"/>
    </row>
    <row r="69" spans="1:10" ht="12.75" customHeight="1">
      <c r="A69" s="1039" t="s">
        <v>20</v>
      </c>
      <c r="B69" s="1039"/>
      <c r="C69" s="1039"/>
      <c r="D69" s="1039"/>
      <c r="E69" s="1039"/>
      <c r="F69" s="1039"/>
      <c r="G69" s="1039"/>
      <c r="H69" s="1039"/>
      <c r="I69" s="1039"/>
      <c r="J69" s="1039"/>
    </row>
    <row r="70" spans="1:10">
      <c r="A70" s="15"/>
      <c r="B70" s="15"/>
      <c r="C70" s="15"/>
      <c r="E70" s="15"/>
      <c r="H70" s="1037" t="s">
        <v>76</v>
      </c>
      <c r="I70" s="1037"/>
      <c r="J70" s="1037"/>
    </row>
    <row r="74" spans="1:10">
      <c r="A74" s="1166"/>
      <c r="B74" s="1166"/>
      <c r="C74" s="1166"/>
      <c r="D74" s="1166"/>
      <c r="E74" s="1166"/>
      <c r="F74" s="1166"/>
      <c r="G74" s="1166"/>
      <c r="H74" s="1166"/>
      <c r="I74" s="1166"/>
      <c r="J74" s="1166"/>
    </row>
    <row r="76" spans="1:10">
      <c r="A76" s="1166"/>
      <c r="B76" s="1166"/>
      <c r="C76" s="1166"/>
      <c r="D76" s="1166"/>
      <c r="E76" s="1166"/>
      <c r="F76" s="1166"/>
      <c r="G76" s="1166"/>
      <c r="H76" s="1166"/>
      <c r="I76" s="1166"/>
      <c r="J76" s="1166"/>
    </row>
  </sheetData>
  <mergeCells count="16">
    <mergeCell ref="E1:I1"/>
    <mergeCell ref="A2:J2"/>
    <mergeCell ref="A3:J3"/>
    <mergeCell ref="A5:J5"/>
    <mergeCell ref="H8:J8"/>
    <mergeCell ref="A69:J69"/>
    <mergeCell ref="H70:J70"/>
    <mergeCell ref="A74:J74"/>
    <mergeCell ref="A76:J76"/>
    <mergeCell ref="A9:A10"/>
    <mergeCell ref="B9:B10"/>
    <mergeCell ref="C9:F9"/>
    <mergeCell ref="G9:J9"/>
    <mergeCell ref="I67:J67"/>
    <mergeCell ref="A68:J68"/>
    <mergeCell ref="A63:B63"/>
  </mergeCells>
  <printOptions horizontalCentered="1"/>
  <pageMargins left="0.70866141732283505" right="0.70866141732283505" top="0.56000000000000005" bottom="0" header="0.57999999999999996" footer="0.31496062992126"/>
  <pageSetup paperSize="9" scale="95" orientation="landscape" r:id="rId1"/>
  <rowBreaks count="1" manualBreakCount="1">
    <brk id="37" max="9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zoomScaleSheetLayoutView="90" workbookViewId="0">
      <selection activeCell="O14" sqref="O14"/>
    </sheetView>
  </sheetViews>
  <sheetFormatPr defaultColWidth="9.140625" defaultRowHeight="12.75"/>
  <cols>
    <col min="1" max="1" width="6.7109375" style="16" customWidth="1"/>
    <col min="2" max="2" width="11.5703125" style="16" customWidth="1"/>
    <col min="3" max="3" width="12" style="16" customWidth="1"/>
    <col min="4" max="4" width="10.42578125" style="16" customWidth="1"/>
    <col min="5" max="5" width="10.140625" style="16" customWidth="1"/>
    <col min="6" max="6" width="13" style="16" customWidth="1"/>
    <col min="7" max="7" width="15.140625" style="16" customWidth="1"/>
    <col min="8" max="8" width="12.42578125" style="16" customWidth="1"/>
    <col min="9" max="9" width="12.140625" style="16" customWidth="1"/>
    <col min="10" max="10" width="11.7109375" style="16" customWidth="1"/>
    <col min="11" max="11" width="12" style="16" customWidth="1"/>
    <col min="12" max="12" width="14.140625" style="16" customWidth="1"/>
    <col min="13" max="16384" width="9.140625" style="16"/>
  </cols>
  <sheetData>
    <row r="1" spans="1:18" customFormat="1" ht="15">
      <c r="D1" s="37"/>
      <c r="E1" s="37"/>
      <c r="F1" s="37"/>
      <c r="G1" s="37"/>
      <c r="H1" s="37"/>
      <c r="I1" s="37"/>
      <c r="J1" s="37"/>
      <c r="K1" s="37"/>
      <c r="L1" s="1169" t="s">
        <v>55</v>
      </c>
      <c r="M1" s="1169"/>
      <c r="N1" s="44"/>
      <c r="O1" s="44"/>
    </row>
    <row r="2" spans="1:18" customFormat="1" ht="15">
      <c r="A2" s="1156" t="s">
        <v>0</v>
      </c>
      <c r="B2" s="1156"/>
      <c r="C2" s="1156"/>
      <c r="D2" s="1156"/>
      <c r="E2" s="1156"/>
      <c r="F2" s="1156"/>
      <c r="G2" s="1156"/>
      <c r="H2" s="1156"/>
      <c r="I2" s="1156"/>
      <c r="J2" s="1156"/>
      <c r="K2" s="1156"/>
      <c r="L2" s="1156"/>
      <c r="M2" s="46"/>
      <c r="N2" s="46"/>
      <c r="O2" s="46"/>
    </row>
    <row r="3" spans="1:18" customFormat="1" ht="20.25">
      <c r="A3" s="1092" t="s">
        <v>546</v>
      </c>
      <c r="B3" s="1092"/>
      <c r="C3" s="1092"/>
      <c r="D3" s="1092"/>
      <c r="E3" s="1092"/>
      <c r="F3" s="1092"/>
      <c r="G3" s="1092"/>
      <c r="H3" s="1092"/>
      <c r="I3" s="1092"/>
      <c r="J3" s="1092"/>
      <c r="K3" s="1092"/>
      <c r="L3" s="1092"/>
      <c r="M3" s="45"/>
      <c r="N3" s="45"/>
      <c r="O3" s="45"/>
    </row>
    <row r="4" spans="1:18" customFormat="1" ht="10.5" customHeight="1"/>
    <row r="5" spans="1:18" ht="19.5" customHeight="1">
      <c r="A5" s="1159" t="s">
        <v>639</v>
      </c>
      <c r="B5" s="1159"/>
      <c r="C5" s="1159"/>
      <c r="D5" s="1159"/>
      <c r="E5" s="1159"/>
      <c r="F5" s="1159"/>
      <c r="G5" s="1159"/>
      <c r="H5" s="1159"/>
      <c r="I5" s="1159"/>
      <c r="J5" s="1159"/>
      <c r="K5" s="1159"/>
      <c r="L5" s="1159"/>
    </row>
    <row r="6" spans="1:18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8">
      <c r="A7" s="1037" t="s">
        <v>152</v>
      </c>
      <c r="B7" s="1037"/>
      <c r="F7" s="1167" t="s">
        <v>21</v>
      </c>
      <c r="G7" s="1167"/>
      <c r="H7" s="1167"/>
      <c r="I7" s="1167"/>
      <c r="J7" s="1167"/>
      <c r="K7" s="1167"/>
      <c r="L7" s="1167"/>
    </row>
    <row r="8" spans="1:18">
      <c r="A8" s="15"/>
      <c r="F8" s="17"/>
      <c r="G8" s="108"/>
      <c r="H8" s="108"/>
      <c r="I8" s="1168" t="s">
        <v>569</v>
      </c>
      <c r="J8" s="1168"/>
      <c r="K8" s="1168"/>
      <c r="L8" s="1168"/>
    </row>
    <row r="9" spans="1:18" s="15" customFormat="1">
      <c r="A9" s="1089" t="s">
        <v>2</v>
      </c>
      <c r="B9" s="1089" t="s">
        <v>3</v>
      </c>
      <c r="C9" s="1102" t="s">
        <v>22</v>
      </c>
      <c r="D9" s="1125"/>
      <c r="E9" s="1125"/>
      <c r="F9" s="1125"/>
      <c r="G9" s="1125"/>
      <c r="H9" s="1102" t="s">
        <v>45</v>
      </c>
      <c r="I9" s="1125"/>
      <c r="J9" s="1125"/>
      <c r="K9" s="1125"/>
      <c r="L9" s="1125"/>
      <c r="Q9" s="31"/>
      <c r="R9" s="32"/>
    </row>
    <row r="10" spans="1:18" s="15" customFormat="1" ht="77.45" customHeight="1">
      <c r="A10" s="1089"/>
      <c r="B10" s="1089"/>
      <c r="C10" s="5" t="s">
        <v>567</v>
      </c>
      <c r="D10" s="5" t="s">
        <v>568</v>
      </c>
      <c r="E10" s="5" t="s">
        <v>62</v>
      </c>
      <c r="F10" s="5" t="s">
        <v>63</v>
      </c>
      <c r="G10" s="341" t="s">
        <v>640</v>
      </c>
      <c r="H10" s="5" t="s">
        <v>567</v>
      </c>
      <c r="I10" s="5" t="s">
        <v>568</v>
      </c>
      <c r="J10" s="5" t="s">
        <v>62</v>
      </c>
      <c r="K10" s="5" t="s">
        <v>63</v>
      </c>
      <c r="L10" s="341" t="s">
        <v>641</v>
      </c>
    </row>
    <row r="11" spans="1:18" s="15" customForma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8">
      <c r="A12" s="19">
        <v>1</v>
      </c>
      <c r="B12" s="20"/>
      <c r="C12" s="20"/>
      <c r="D12" s="20"/>
      <c r="E12" s="20"/>
      <c r="F12" s="20"/>
      <c r="G12" s="20"/>
      <c r="H12" s="29"/>
      <c r="I12" s="29"/>
      <c r="J12" s="29"/>
      <c r="K12" s="29"/>
      <c r="L12" s="20"/>
    </row>
    <row r="13" spans="1:18">
      <c r="A13" s="19">
        <v>2</v>
      </c>
      <c r="B13" s="20"/>
      <c r="C13" s="20"/>
      <c r="D13" s="20"/>
      <c r="E13" s="20"/>
      <c r="F13" s="20"/>
      <c r="G13" s="20"/>
      <c r="H13" s="29"/>
      <c r="I13" s="29"/>
      <c r="J13" s="29"/>
      <c r="K13" s="29"/>
      <c r="L13" s="20"/>
    </row>
    <row r="14" spans="1:18">
      <c r="A14" s="19">
        <v>3</v>
      </c>
      <c r="B14" s="20"/>
      <c r="C14" s="20"/>
      <c r="D14" s="20"/>
      <c r="E14" s="20"/>
      <c r="F14" s="20"/>
      <c r="G14" s="20"/>
      <c r="H14" s="29"/>
      <c r="I14" s="29"/>
      <c r="J14" s="29"/>
      <c r="K14" s="29"/>
      <c r="L14" s="20"/>
    </row>
    <row r="15" spans="1:18">
      <c r="A15" s="19">
        <v>4</v>
      </c>
      <c r="B15" s="20"/>
      <c r="C15" s="20"/>
      <c r="D15" s="20"/>
      <c r="E15" s="20"/>
      <c r="F15" s="20"/>
      <c r="G15" s="20"/>
      <c r="H15" s="29"/>
      <c r="I15" s="29"/>
      <c r="J15" s="29"/>
      <c r="K15" s="29"/>
      <c r="L15" s="20"/>
    </row>
    <row r="16" spans="1:18">
      <c r="A16" s="19">
        <v>5</v>
      </c>
      <c r="B16" s="20"/>
      <c r="C16" s="20"/>
      <c r="D16" s="20"/>
      <c r="E16" s="20"/>
      <c r="F16" s="20"/>
      <c r="G16" s="20"/>
      <c r="H16" s="29"/>
      <c r="I16" s="29"/>
      <c r="J16" s="29"/>
      <c r="K16" s="29"/>
      <c r="L16" s="20"/>
    </row>
    <row r="17" spans="1:12">
      <c r="A17" s="19">
        <v>6</v>
      </c>
      <c r="B17" s="20"/>
      <c r="C17" s="20"/>
      <c r="D17" s="20"/>
      <c r="E17" s="20"/>
      <c r="F17" s="20"/>
      <c r="G17" s="20"/>
      <c r="H17" s="29"/>
      <c r="I17" s="29"/>
      <c r="J17" s="29"/>
      <c r="K17" s="29"/>
      <c r="L17" s="20"/>
    </row>
    <row r="18" spans="1:12">
      <c r="A18" s="19">
        <v>7</v>
      </c>
      <c r="B18" s="20"/>
      <c r="C18" s="20"/>
      <c r="D18" s="20"/>
      <c r="E18" s="20"/>
      <c r="F18" s="20"/>
      <c r="G18" s="20"/>
      <c r="H18" s="29"/>
      <c r="I18" s="29"/>
      <c r="J18" s="29"/>
      <c r="K18" s="29"/>
      <c r="L18" s="20"/>
    </row>
    <row r="19" spans="1:12">
      <c r="A19" s="19">
        <v>8</v>
      </c>
      <c r="B19" s="20"/>
      <c r="C19" s="20"/>
      <c r="D19" s="20"/>
      <c r="E19" s="20"/>
      <c r="F19" s="20"/>
      <c r="G19" s="20"/>
      <c r="H19" s="29"/>
      <c r="I19" s="29"/>
      <c r="J19" s="29"/>
      <c r="K19" s="29"/>
      <c r="L19" s="20"/>
    </row>
    <row r="20" spans="1:12">
      <c r="A20" s="19">
        <v>9</v>
      </c>
      <c r="B20" s="20"/>
      <c r="C20" s="20"/>
      <c r="D20" s="20"/>
      <c r="E20" s="20"/>
      <c r="F20" s="20"/>
      <c r="G20" s="20"/>
      <c r="H20" s="29"/>
      <c r="I20" s="29"/>
      <c r="J20" s="29"/>
      <c r="K20" s="29"/>
      <c r="L20" s="20"/>
    </row>
    <row r="21" spans="1:12">
      <c r="A21" s="19">
        <v>10</v>
      </c>
      <c r="B21" s="20"/>
      <c r="C21" s="20"/>
      <c r="D21" s="20"/>
      <c r="E21" s="20"/>
      <c r="F21" s="20"/>
      <c r="G21" s="20"/>
      <c r="H21" s="29"/>
      <c r="I21" s="29"/>
      <c r="J21" s="29"/>
      <c r="K21" s="29"/>
      <c r="L21" s="20"/>
    </row>
    <row r="22" spans="1:12">
      <c r="A22" s="19">
        <v>11</v>
      </c>
      <c r="B22" s="20"/>
      <c r="C22" s="20"/>
      <c r="D22" s="20"/>
      <c r="E22" s="20"/>
      <c r="F22" s="20"/>
      <c r="G22" s="20"/>
      <c r="H22" s="29"/>
      <c r="I22" s="29"/>
      <c r="J22" s="29"/>
      <c r="K22" s="29"/>
      <c r="L22" s="20"/>
    </row>
    <row r="23" spans="1:12">
      <c r="A23" s="19">
        <v>12</v>
      </c>
      <c r="B23" s="20"/>
      <c r="C23" s="20"/>
      <c r="D23" s="20"/>
      <c r="E23" s="20"/>
      <c r="F23" s="20"/>
      <c r="G23" s="20"/>
      <c r="H23" s="29"/>
      <c r="I23" s="29"/>
      <c r="J23" s="29"/>
      <c r="K23" s="29"/>
      <c r="L23" s="20"/>
    </row>
    <row r="24" spans="1:12">
      <c r="A24" s="19">
        <v>13</v>
      </c>
      <c r="B24" s="20"/>
      <c r="C24" s="20"/>
      <c r="D24" s="20"/>
      <c r="E24" s="20"/>
      <c r="F24" s="20"/>
      <c r="G24" s="20"/>
      <c r="H24" s="29"/>
      <c r="I24" s="29"/>
      <c r="J24" s="29"/>
      <c r="K24" s="29"/>
      <c r="L24" s="20"/>
    </row>
    <row r="25" spans="1:12">
      <c r="A25" s="19">
        <v>14</v>
      </c>
      <c r="B25" s="20"/>
      <c r="C25" s="20"/>
      <c r="D25" s="20"/>
      <c r="E25" s="20"/>
      <c r="F25" s="20"/>
      <c r="G25" s="20"/>
      <c r="H25" s="29"/>
      <c r="I25" s="29"/>
      <c r="J25" s="29"/>
      <c r="K25" s="29"/>
      <c r="L25" s="20"/>
    </row>
    <row r="26" spans="1:12">
      <c r="A26" s="21" t="s">
        <v>7</v>
      </c>
      <c r="B26" s="20"/>
      <c r="C26" s="20"/>
      <c r="D26" s="20"/>
      <c r="E26" s="20"/>
      <c r="F26" s="20"/>
      <c r="G26" s="20"/>
      <c r="H26" s="29"/>
      <c r="I26" s="29"/>
      <c r="J26" s="29"/>
      <c r="K26" s="29"/>
      <c r="L26" s="20"/>
    </row>
    <row r="27" spans="1:12">
      <c r="A27" s="21" t="s">
        <v>7</v>
      </c>
      <c r="B27" s="20"/>
      <c r="C27" s="20"/>
      <c r="D27" s="20"/>
      <c r="E27" s="20"/>
      <c r="F27" s="20"/>
      <c r="G27" s="20"/>
      <c r="H27" s="29"/>
      <c r="I27" s="29"/>
      <c r="J27" s="29"/>
      <c r="K27" s="29"/>
      <c r="L27" s="20"/>
    </row>
    <row r="28" spans="1:12">
      <c r="A28" s="3" t="s">
        <v>19</v>
      </c>
      <c r="B28" s="20"/>
      <c r="C28" s="20"/>
      <c r="D28" s="20"/>
      <c r="E28" s="20"/>
      <c r="F28" s="20"/>
      <c r="G28" s="20"/>
      <c r="H28" s="29"/>
      <c r="I28" s="29"/>
      <c r="J28" s="29"/>
      <c r="K28" s="29"/>
      <c r="L28" s="20"/>
    </row>
    <row r="29" spans="1:12">
      <c r="A29" s="22" t="s">
        <v>642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 ht="15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8" customHeight="1">
      <c r="A31" s="1039" t="s">
        <v>13</v>
      </c>
      <c r="B31" s="1039"/>
      <c r="C31" s="1039"/>
      <c r="D31" s="1039"/>
      <c r="E31" s="1039"/>
      <c r="F31" s="1039"/>
      <c r="G31" s="1039"/>
      <c r="H31" s="1039"/>
      <c r="I31" s="1039"/>
      <c r="J31" s="1039"/>
      <c r="K31" s="1039"/>
      <c r="L31" s="1039"/>
    </row>
    <row r="32" spans="1:12">
      <c r="A32" s="1039" t="s">
        <v>14</v>
      </c>
      <c r="B32" s="1039"/>
      <c r="C32" s="1039"/>
      <c r="D32" s="1039"/>
      <c r="E32" s="1039"/>
      <c r="F32" s="1039"/>
      <c r="G32" s="1039"/>
      <c r="H32" s="1039"/>
      <c r="I32" s="1039"/>
      <c r="J32" s="1039"/>
      <c r="K32" s="1039"/>
      <c r="L32" s="1039"/>
    </row>
    <row r="33" spans="1:12">
      <c r="A33" s="1039" t="s">
        <v>20</v>
      </c>
      <c r="B33" s="1039"/>
      <c r="C33" s="1039"/>
      <c r="D33" s="1039"/>
      <c r="E33" s="1039"/>
      <c r="F33" s="1039"/>
      <c r="G33" s="1039"/>
      <c r="H33" s="1039"/>
      <c r="I33" s="1039"/>
      <c r="J33" s="1039"/>
      <c r="K33" s="1039"/>
      <c r="L33" s="1039"/>
    </row>
    <row r="34" spans="1:12">
      <c r="A34" s="15" t="s">
        <v>23</v>
      </c>
      <c r="B34" s="15"/>
      <c r="C34" s="15"/>
      <c r="D34" s="15"/>
      <c r="E34" s="15"/>
      <c r="F34" s="15"/>
      <c r="J34" s="1037" t="s">
        <v>76</v>
      </c>
      <c r="K34" s="1037"/>
      <c r="L34" s="1037"/>
    </row>
    <row r="35" spans="1:12">
      <c r="A35" s="15"/>
    </row>
    <row r="36" spans="1:12">
      <c r="A36" s="1160"/>
      <c r="B36" s="1160"/>
      <c r="C36" s="1160"/>
      <c r="D36" s="1160"/>
      <c r="E36" s="1160"/>
      <c r="F36" s="1160"/>
      <c r="G36" s="1160"/>
      <c r="H36" s="1160"/>
      <c r="I36" s="1160"/>
      <c r="J36" s="1160"/>
      <c r="K36" s="1160"/>
      <c r="L36" s="1160"/>
    </row>
  </sheetData>
  <mergeCells count="16">
    <mergeCell ref="L1:M1"/>
    <mergeCell ref="A3:L3"/>
    <mergeCell ref="A2:L2"/>
    <mergeCell ref="A5:L5"/>
    <mergeCell ref="A7:B7"/>
    <mergeCell ref="A33:L33"/>
    <mergeCell ref="A36:L36"/>
    <mergeCell ref="F7:L7"/>
    <mergeCell ref="A9:A10"/>
    <mergeCell ref="B9:B10"/>
    <mergeCell ref="A31:L31"/>
    <mergeCell ref="J34:L34"/>
    <mergeCell ref="A32:L32"/>
    <mergeCell ref="C9:G9"/>
    <mergeCell ref="H9:L9"/>
    <mergeCell ref="I8:L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4" orientation="landscape" r:id="rId1"/>
  <rowBreaks count="1" manualBreakCount="1">
    <brk id="35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zoomScaleSheetLayoutView="90" workbookViewId="0">
      <selection activeCell="O14" sqref="O14"/>
    </sheetView>
  </sheetViews>
  <sheetFormatPr defaultColWidth="9.140625" defaultRowHeight="12.75"/>
  <cols>
    <col min="1" max="1" width="6" style="16" customWidth="1"/>
    <col min="2" max="2" width="11.42578125" style="16" customWidth="1"/>
    <col min="3" max="3" width="10.5703125" style="16" customWidth="1"/>
    <col min="4" max="4" width="9.85546875" style="16" customWidth="1"/>
    <col min="5" max="5" width="8.7109375" style="16" customWidth="1"/>
    <col min="6" max="6" width="10.85546875" style="16" customWidth="1"/>
    <col min="7" max="7" width="15.85546875" style="16" customWidth="1"/>
    <col min="8" max="8" width="12.42578125" style="16" customWidth="1"/>
    <col min="9" max="9" width="12.140625" style="16" customWidth="1"/>
    <col min="10" max="10" width="9" style="16" customWidth="1"/>
    <col min="11" max="11" width="12" style="16" customWidth="1"/>
    <col min="12" max="12" width="13.7109375" style="16" customWidth="1"/>
    <col min="13" max="13" width="9.140625" style="16" hidden="1" customWidth="1"/>
    <col min="14" max="16384" width="9.140625" style="16"/>
  </cols>
  <sheetData>
    <row r="1" spans="1:19" customFormat="1" ht="15">
      <c r="D1" s="37"/>
      <c r="E1" s="37"/>
      <c r="F1" s="37"/>
      <c r="G1" s="37"/>
      <c r="H1" s="37"/>
      <c r="I1" s="37"/>
      <c r="J1" s="37"/>
      <c r="K1" s="37"/>
      <c r="L1" s="1169" t="s">
        <v>64</v>
      </c>
      <c r="M1" s="1169"/>
      <c r="N1" s="1169"/>
      <c r="O1" s="44"/>
      <c r="P1" s="44"/>
    </row>
    <row r="2" spans="1:19" customFormat="1" ht="15">
      <c r="A2" s="1156" t="s">
        <v>0</v>
      </c>
      <c r="B2" s="1156"/>
      <c r="C2" s="1156"/>
      <c r="D2" s="1156"/>
      <c r="E2" s="1156"/>
      <c r="F2" s="1156"/>
      <c r="G2" s="1156"/>
      <c r="H2" s="1156"/>
      <c r="I2" s="1156"/>
      <c r="J2" s="1156"/>
      <c r="K2" s="1156"/>
      <c r="L2" s="1156"/>
      <c r="M2" s="46"/>
      <c r="N2" s="46"/>
      <c r="O2" s="46"/>
      <c r="P2" s="46"/>
    </row>
    <row r="3" spans="1:19" customFormat="1" ht="20.25">
      <c r="A3" s="1170" t="s">
        <v>546</v>
      </c>
      <c r="B3" s="1170"/>
      <c r="C3" s="1170"/>
      <c r="D3" s="1170"/>
      <c r="E3" s="1170"/>
      <c r="F3" s="1170"/>
      <c r="G3" s="1170"/>
      <c r="H3" s="1170"/>
      <c r="I3" s="1170"/>
      <c r="J3" s="1170"/>
      <c r="K3" s="1170"/>
      <c r="L3" s="1170"/>
      <c r="M3" s="45"/>
      <c r="N3" s="45"/>
      <c r="O3" s="45"/>
      <c r="P3" s="45"/>
    </row>
    <row r="4" spans="1:19" customFormat="1" ht="10.5" customHeight="1"/>
    <row r="5" spans="1:19" ht="19.5" customHeight="1">
      <c r="A5" s="1159" t="s">
        <v>645</v>
      </c>
      <c r="B5" s="1159"/>
      <c r="C5" s="1159"/>
      <c r="D5" s="1159"/>
      <c r="E5" s="1159"/>
      <c r="F5" s="1159"/>
      <c r="G5" s="1159"/>
      <c r="H5" s="1159"/>
      <c r="I5" s="1159"/>
      <c r="J5" s="1159"/>
      <c r="K5" s="1159"/>
      <c r="L5" s="1159"/>
    </row>
    <row r="6" spans="1:19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9">
      <c r="A7" s="1037" t="s">
        <v>152</v>
      </c>
      <c r="B7" s="1037"/>
      <c r="F7" s="1167" t="s">
        <v>21</v>
      </c>
      <c r="G7" s="1167"/>
      <c r="H7" s="1167"/>
      <c r="I7" s="1167"/>
      <c r="J7" s="1167"/>
      <c r="K7" s="1167"/>
      <c r="L7" s="1167"/>
    </row>
    <row r="8" spans="1:19">
      <c r="A8" s="15"/>
      <c r="F8" s="17"/>
      <c r="G8" s="108"/>
      <c r="H8" s="108"/>
      <c r="I8" s="1168" t="s">
        <v>569</v>
      </c>
      <c r="J8" s="1168"/>
      <c r="K8" s="1168"/>
      <c r="L8" s="1168"/>
    </row>
    <row r="9" spans="1:19" s="15" customFormat="1">
      <c r="A9" s="1089" t="s">
        <v>2</v>
      </c>
      <c r="B9" s="1089" t="s">
        <v>3</v>
      </c>
      <c r="C9" s="1102" t="s">
        <v>22</v>
      </c>
      <c r="D9" s="1125"/>
      <c r="E9" s="1125"/>
      <c r="F9" s="1125"/>
      <c r="G9" s="1125"/>
      <c r="H9" s="1102" t="s">
        <v>45</v>
      </c>
      <c r="I9" s="1125"/>
      <c r="J9" s="1125"/>
      <c r="K9" s="1125"/>
      <c r="L9" s="1125"/>
      <c r="R9" s="31"/>
      <c r="S9" s="32"/>
    </row>
    <row r="10" spans="1:19" s="15" customFormat="1" ht="77.45" customHeight="1">
      <c r="A10" s="1089"/>
      <c r="B10" s="1089"/>
      <c r="C10" s="5" t="s">
        <v>567</v>
      </c>
      <c r="D10" s="5" t="s">
        <v>570</v>
      </c>
      <c r="E10" s="5" t="s">
        <v>62</v>
      </c>
      <c r="F10" s="5" t="s">
        <v>63</v>
      </c>
      <c r="G10" s="341" t="s">
        <v>643</v>
      </c>
      <c r="H10" s="5" t="s">
        <v>567</v>
      </c>
      <c r="I10" s="5" t="s">
        <v>570</v>
      </c>
      <c r="J10" s="5" t="s">
        <v>62</v>
      </c>
      <c r="K10" s="5" t="s">
        <v>63</v>
      </c>
      <c r="L10" s="341" t="s">
        <v>644</v>
      </c>
    </row>
    <row r="11" spans="1:19" s="15" customForma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9">
      <c r="A12" s="19">
        <v>1</v>
      </c>
      <c r="B12" s="20"/>
      <c r="C12" s="20"/>
      <c r="D12" s="20"/>
      <c r="E12" s="20"/>
      <c r="F12" s="20"/>
      <c r="G12" s="20"/>
      <c r="H12" s="29"/>
      <c r="I12" s="29"/>
      <c r="J12" s="29"/>
      <c r="K12" s="29"/>
      <c r="L12" s="20"/>
    </row>
    <row r="13" spans="1:19">
      <c r="A13" s="19">
        <v>2</v>
      </c>
      <c r="B13" s="20"/>
      <c r="C13" s="20"/>
      <c r="D13" s="20"/>
      <c r="E13" s="20"/>
      <c r="F13" s="20"/>
      <c r="G13" s="20"/>
      <c r="H13" s="29"/>
      <c r="I13" s="29"/>
      <c r="J13" s="29"/>
      <c r="K13" s="29"/>
      <c r="L13" s="20"/>
    </row>
    <row r="14" spans="1:19">
      <c r="A14" s="19">
        <v>3</v>
      </c>
      <c r="B14" s="20"/>
      <c r="C14" s="20"/>
      <c r="D14" s="20"/>
      <c r="E14" s="20"/>
      <c r="F14" s="20"/>
      <c r="G14" s="20"/>
      <c r="H14" s="29"/>
      <c r="I14" s="29"/>
      <c r="J14" s="29"/>
      <c r="K14" s="29"/>
      <c r="L14" s="20"/>
    </row>
    <row r="15" spans="1:19">
      <c r="A15" s="19">
        <v>4</v>
      </c>
      <c r="B15" s="20"/>
      <c r="C15" s="20"/>
      <c r="D15" s="20"/>
      <c r="E15" s="20"/>
      <c r="F15" s="20"/>
      <c r="G15" s="20"/>
      <c r="H15" s="29"/>
      <c r="I15" s="29"/>
      <c r="J15" s="29"/>
      <c r="K15" s="29"/>
      <c r="L15" s="20"/>
    </row>
    <row r="16" spans="1:19">
      <c r="A16" s="19">
        <v>5</v>
      </c>
      <c r="B16" s="20"/>
      <c r="C16" s="20"/>
      <c r="D16" s="20"/>
      <c r="E16" s="20"/>
      <c r="F16" s="20"/>
      <c r="G16" s="20"/>
      <c r="H16" s="29"/>
      <c r="I16" s="29"/>
      <c r="J16" s="29"/>
      <c r="K16" s="29"/>
      <c r="L16" s="20"/>
    </row>
    <row r="17" spans="1:12">
      <c r="A17" s="19">
        <v>6</v>
      </c>
      <c r="B17" s="20"/>
      <c r="C17" s="20"/>
      <c r="D17" s="20"/>
      <c r="E17" s="20"/>
      <c r="F17" s="20"/>
      <c r="G17" s="20"/>
      <c r="H17" s="29"/>
      <c r="I17" s="29"/>
      <c r="J17" s="29"/>
      <c r="K17" s="29"/>
      <c r="L17" s="20"/>
    </row>
    <row r="18" spans="1:12">
      <c r="A18" s="19">
        <v>7</v>
      </c>
      <c r="B18" s="20"/>
      <c r="C18" s="20"/>
      <c r="D18" s="20"/>
      <c r="E18" s="20"/>
      <c r="F18" s="20"/>
      <c r="G18" s="20"/>
      <c r="H18" s="29"/>
      <c r="I18" s="29"/>
      <c r="J18" s="29"/>
      <c r="K18" s="29"/>
      <c r="L18" s="20"/>
    </row>
    <row r="19" spans="1:12">
      <c r="A19" s="19">
        <v>8</v>
      </c>
      <c r="B19" s="20"/>
      <c r="C19" s="20"/>
      <c r="D19" s="20"/>
      <c r="E19" s="20"/>
      <c r="F19" s="20"/>
      <c r="G19" s="20"/>
      <c r="H19" s="29"/>
      <c r="I19" s="29"/>
      <c r="J19" s="29"/>
      <c r="K19" s="29"/>
      <c r="L19" s="20"/>
    </row>
    <row r="20" spans="1:12">
      <c r="A20" s="19">
        <v>9</v>
      </c>
      <c r="B20" s="20"/>
      <c r="C20" s="20"/>
      <c r="D20" s="20"/>
      <c r="E20" s="20"/>
      <c r="F20" s="20"/>
      <c r="G20" s="20"/>
      <c r="H20" s="29"/>
      <c r="I20" s="29"/>
      <c r="J20" s="29"/>
      <c r="K20" s="29"/>
      <c r="L20" s="20"/>
    </row>
    <row r="21" spans="1:12">
      <c r="A21" s="19">
        <v>10</v>
      </c>
      <c r="B21" s="20"/>
      <c r="C21" s="20"/>
      <c r="D21" s="20"/>
      <c r="E21" s="20"/>
      <c r="F21" s="20"/>
      <c r="G21" s="20"/>
      <c r="H21" s="29"/>
      <c r="I21" s="29"/>
      <c r="J21" s="29"/>
      <c r="K21" s="29"/>
      <c r="L21" s="20"/>
    </row>
    <row r="22" spans="1:12">
      <c r="A22" s="19">
        <v>11</v>
      </c>
      <c r="B22" s="20"/>
      <c r="C22" s="20"/>
      <c r="D22" s="20"/>
      <c r="E22" s="20"/>
      <c r="F22" s="20"/>
      <c r="G22" s="20"/>
      <c r="H22" s="29"/>
      <c r="I22" s="29"/>
      <c r="J22" s="29"/>
      <c r="K22" s="29"/>
      <c r="L22" s="20"/>
    </row>
    <row r="23" spans="1:12">
      <c r="A23" s="19">
        <v>12</v>
      </c>
      <c r="B23" s="20"/>
      <c r="C23" s="20"/>
      <c r="D23" s="20"/>
      <c r="E23" s="20"/>
      <c r="F23" s="20"/>
      <c r="G23" s="20"/>
      <c r="H23" s="29"/>
      <c r="I23" s="29"/>
      <c r="J23" s="29"/>
      <c r="K23" s="29"/>
      <c r="L23" s="20"/>
    </row>
    <row r="24" spans="1:12">
      <c r="A24" s="19">
        <v>13</v>
      </c>
      <c r="B24" s="20"/>
      <c r="C24" s="20"/>
      <c r="D24" s="20"/>
      <c r="E24" s="20"/>
      <c r="F24" s="20"/>
      <c r="G24" s="20"/>
      <c r="H24" s="29"/>
      <c r="I24" s="29"/>
      <c r="J24" s="29"/>
      <c r="K24" s="29"/>
      <c r="L24" s="20"/>
    </row>
    <row r="25" spans="1:12">
      <c r="A25" s="19">
        <v>14</v>
      </c>
      <c r="B25" s="20"/>
      <c r="C25" s="20"/>
      <c r="D25" s="20"/>
      <c r="E25" s="20"/>
      <c r="F25" s="20"/>
      <c r="G25" s="20"/>
      <c r="H25" s="29"/>
      <c r="I25" s="29"/>
      <c r="J25" s="29"/>
      <c r="K25" s="29"/>
      <c r="L25" s="20"/>
    </row>
    <row r="26" spans="1:12">
      <c r="A26" s="21" t="s">
        <v>7</v>
      </c>
      <c r="B26" s="20"/>
      <c r="C26" s="20"/>
      <c r="D26" s="20"/>
      <c r="E26" s="20"/>
      <c r="F26" s="20"/>
      <c r="G26" s="20"/>
      <c r="H26" s="29"/>
      <c r="I26" s="29"/>
      <c r="J26" s="29"/>
      <c r="K26" s="29"/>
      <c r="L26" s="20"/>
    </row>
    <row r="27" spans="1:12">
      <c r="A27" s="21" t="s">
        <v>7</v>
      </c>
      <c r="B27" s="20"/>
      <c r="C27" s="20"/>
      <c r="D27" s="20"/>
      <c r="E27" s="20"/>
      <c r="F27" s="20"/>
      <c r="G27" s="20"/>
      <c r="H27" s="29"/>
      <c r="I27" s="29"/>
      <c r="J27" s="29"/>
      <c r="K27" s="29"/>
      <c r="L27" s="20"/>
    </row>
    <row r="28" spans="1:12">
      <c r="A28" s="3" t="s">
        <v>19</v>
      </c>
      <c r="B28" s="20"/>
      <c r="C28" s="20"/>
      <c r="D28" s="20"/>
      <c r="E28" s="20"/>
      <c r="F28" s="20"/>
      <c r="G28" s="20"/>
      <c r="H28" s="29"/>
      <c r="I28" s="29"/>
      <c r="J28" s="29"/>
      <c r="K28" s="29"/>
      <c r="L28" s="20"/>
    </row>
    <row r="29" spans="1:12">
      <c r="A29" s="22" t="s">
        <v>642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 ht="15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5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4.25" customHeight="1">
      <c r="A32" s="1039" t="s">
        <v>13</v>
      </c>
      <c r="B32" s="1039"/>
      <c r="C32" s="1039"/>
      <c r="D32" s="1039"/>
      <c r="E32" s="1039"/>
      <c r="F32" s="1039"/>
      <c r="G32" s="1039"/>
      <c r="H32" s="1039"/>
      <c r="I32" s="1039"/>
      <c r="J32" s="1039"/>
      <c r="K32" s="1039"/>
      <c r="L32" s="1039"/>
    </row>
    <row r="33" spans="1:13">
      <c r="A33" s="1039" t="s">
        <v>14</v>
      </c>
      <c r="B33" s="1039"/>
      <c r="C33" s="1039"/>
      <c r="D33" s="1039"/>
      <c r="E33" s="1039"/>
      <c r="F33" s="1039"/>
      <c r="G33" s="1039"/>
      <c r="H33" s="1039"/>
      <c r="I33" s="1039"/>
      <c r="J33" s="1039"/>
      <c r="K33" s="1039"/>
      <c r="L33" s="1039"/>
    </row>
    <row r="34" spans="1:13">
      <c r="A34" s="1039" t="s">
        <v>20</v>
      </c>
      <c r="B34" s="1039"/>
      <c r="C34" s="1039"/>
      <c r="D34" s="1039"/>
      <c r="E34" s="1039"/>
      <c r="F34" s="1039"/>
      <c r="G34" s="1039"/>
      <c r="H34" s="1039"/>
      <c r="I34" s="1039"/>
      <c r="J34" s="1039"/>
      <c r="K34" s="1039"/>
      <c r="L34" s="1039"/>
    </row>
    <row r="35" spans="1:13">
      <c r="A35" s="15" t="s">
        <v>23</v>
      </c>
      <c r="B35" s="15"/>
      <c r="C35" s="15"/>
      <c r="D35" s="15"/>
      <c r="E35" s="15"/>
      <c r="F35" s="15"/>
      <c r="J35" s="1037" t="s">
        <v>76</v>
      </c>
      <c r="K35" s="1037"/>
      <c r="L35" s="1037"/>
      <c r="M35" s="1037"/>
    </row>
    <row r="36" spans="1:13">
      <c r="A36" s="15"/>
    </row>
    <row r="37" spans="1:13">
      <c r="A37" s="1160"/>
      <c r="B37" s="1160"/>
      <c r="C37" s="1160"/>
      <c r="D37" s="1160"/>
      <c r="E37" s="1160"/>
      <c r="F37" s="1160"/>
      <c r="G37" s="1160"/>
      <c r="H37" s="1160"/>
      <c r="I37" s="1160"/>
      <c r="J37" s="1160"/>
      <c r="K37" s="1160"/>
      <c r="L37" s="1160"/>
    </row>
  </sheetData>
  <mergeCells count="16">
    <mergeCell ref="I8:L8"/>
    <mergeCell ref="A34:L34"/>
    <mergeCell ref="A37:L37"/>
    <mergeCell ref="A9:A10"/>
    <mergeCell ref="B9:B10"/>
    <mergeCell ref="C9:G9"/>
    <mergeCell ref="H9:L9"/>
    <mergeCell ref="A32:L32"/>
    <mergeCell ref="A33:L33"/>
    <mergeCell ref="J35:M35"/>
    <mergeCell ref="F7:L7"/>
    <mergeCell ref="A7:B7"/>
    <mergeCell ref="L1:N1"/>
    <mergeCell ref="A2:L2"/>
    <mergeCell ref="A3:L3"/>
    <mergeCell ref="A5:L5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orientation="landscape" r:id="rId1"/>
  <rowBreaks count="1" manualBreakCount="1">
    <brk id="3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SheetLayoutView="70" workbookViewId="0">
      <selection activeCell="O14" sqref="O14"/>
    </sheetView>
  </sheetViews>
  <sheetFormatPr defaultColWidth="9.140625" defaultRowHeight="12.75"/>
  <cols>
    <col min="1" max="1" width="5.7109375" style="149" customWidth="1"/>
    <col min="2" max="2" width="12.42578125" style="149" customWidth="1"/>
    <col min="3" max="3" width="13" style="149" customWidth="1"/>
    <col min="4" max="4" width="12" style="149" customWidth="1"/>
    <col min="5" max="5" width="12.42578125" style="149" customWidth="1"/>
    <col min="6" max="6" width="12.7109375" style="149" customWidth="1"/>
    <col min="7" max="7" width="13.140625" style="149" customWidth="1"/>
    <col min="8" max="8" width="12.7109375" style="149" customWidth="1"/>
    <col min="9" max="9" width="12.140625" style="149" customWidth="1"/>
    <col min="10" max="10" width="12.140625" style="296" customWidth="1"/>
    <col min="11" max="11" width="16.5703125" style="149" customWidth="1"/>
    <col min="12" max="12" width="13.140625" style="149" customWidth="1"/>
    <col min="13" max="13" width="12.7109375" style="149" customWidth="1"/>
    <col min="14" max="16384" width="9.140625" style="149"/>
  </cols>
  <sheetData>
    <row r="1" spans="1:13">
      <c r="K1" s="1091" t="s">
        <v>192</v>
      </c>
      <c r="L1" s="1091"/>
      <c r="M1" s="1091"/>
    </row>
    <row r="2" spans="1:13" ht="12.75" customHeight="1"/>
    <row r="3" spans="1:13" ht="15.75">
      <c r="B3" s="1171" t="s">
        <v>0</v>
      </c>
      <c r="C3" s="1171"/>
      <c r="D3" s="1171"/>
      <c r="E3" s="1171"/>
      <c r="F3" s="1171"/>
      <c r="G3" s="1171"/>
      <c r="H3" s="1171"/>
      <c r="I3" s="1171"/>
      <c r="J3" s="1171"/>
      <c r="K3" s="1171"/>
    </row>
    <row r="4" spans="1:13" ht="20.25">
      <c r="B4" s="1172" t="s">
        <v>546</v>
      </c>
      <c r="C4" s="1172"/>
      <c r="D4" s="1172"/>
      <c r="E4" s="1172"/>
      <c r="F4" s="1172"/>
      <c r="G4" s="1172"/>
      <c r="H4" s="1172"/>
      <c r="I4" s="1172"/>
      <c r="J4" s="1172"/>
      <c r="K4" s="1172"/>
    </row>
    <row r="5" spans="1:13" ht="10.5" customHeight="1"/>
    <row r="6" spans="1:13" ht="15.75">
      <c r="A6" s="286" t="s">
        <v>571</v>
      </c>
      <c r="B6" s="286"/>
      <c r="C6" s="286"/>
      <c r="D6" s="286"/>
      <c r="E6" s="286"/>
      <c r="F6" s="286"/>
      <c r="G6" s="286"/>
      <c r="H6" s="286"/>
      <c r="I6" s="286"/>
      <c r="J6" s="297"/>
      <c r="K6" s="286"/>
    </row>
    <row r="7" spans="1:13" ht="15.75">
      <c r="B7" s="150"/>
      <c r="C7" s="150"/>
      <c r="D7" s="150"/>
      <c r="E7" s="150"/>
      <c r="F7" s="150"/>
      <c r="G7" s="150"/>
      <c r="H7" s="150"/>
      <c r="L7" s="1177" t="s">
        <v>171</v>
      </c>
      <c r="M7" s="1177"/>
    </row>
    <row r="8" spans="1:13" ht="15.75">
      <c r="C8" s="150"/>
      <c r="D8" s="150"/>
      <c r="E8" s="150"/>
      <c r="F8" s="150"/>
      <c r="G8" s="1144" t="s">
        <v>569</v>
      </c>
      <c r="H8" s="1144"/>
      <c r="I8" s="1144"/>
      <c r="J8" s="1144"/>
      <c r="K8" s="1144"/>
      <c r="L8" s="1144"/>
      <c r="M8" s="1144"/>
    </row>
    <row r="9" spans="1:13">
      <c r="A9" s="1178" t="s">
        <v>26</v>
      </c>
      <c r="B9" s="1181" t="s">
        <v>3</v>
      </c>
      <c r="C9" s="1173" t="s">
        <v>572</v>
      </c>
      <c r="D9" s="1173" t="s">
        <v>570</v>
      </c>
      <c r="E9" s="1173" t="s">
        <v>208</v>
      </c>
      <c r="F9" s="1173" t="s">
        <v>207</v>
      </c>
      <c r="G9" s="1173"/>
      <c r="H9" s="1173" t="s">
        <v>168</v>
      </c>
      <c r="I9" s="1173"/>
      <c r="J9" s="1174" t="s">
        <v>423</v>
      </c>
      <c r="K9" s="1173" t="s">
        <v>170</v>
      </c>
      <c r="L9" s="1173" t="s">
        <v>403</v>
      </c>
      <c r="M9" s="1173" t="s">
        <v>226</v>
      </c>
    </row>
    <row r="10" spans="1:13">
      <c r="A10" s="1179"/>
      <c r="B10" s="1181"/>
      <c r="C10" s="1173"/>
      <c r="D10" s="1173"/>
      <c r="E10" s="1173"/>
      <c r="F10" s="1173"/>
      <c r="G10" s="1173"/>
      <c r="H10" s="1173"/>
      <c r="I10" s="1173"/>
      <c r="J10" s="1175"/>
      <c r="K10" s="1173"/>
      <c r="L10" s="1173"/>
      <c r="M10" s="1173"/>
    </row>
    <row r="11" spans="1:13" ht="27" customHeight="1">
      <c r="A11" s="1180"/>
      <c r="B11" s="1181"/>
      <c r="C11" s="1173"/>
      <c r="D11" s="1173"/>
      <c r="E11" s="1173"/>
      <c r="F11" s="151" t="s">
        <v>169</v>
      </c>
      <c r="G11" s="151" t="s">
        <v>227</v>
      </c>
      <c r="H11" s="151" t="s">
        <v>169</v>
      </c>
      <c r="I11" s="151" t="s">
        <v>227</v>
      </c>
      <c r="J11" s="1176"/>
      <c r="K11" s="1173"/>
      <c r="L11" s="1173"/>
      <c r="M11" s="1173"/>
    </row>
    <row r="12" spans="1:13">
      <c r="A12" s="163">
        <v>1</v>
      </c>
      <c r="B12" s="163">
        <v>2</v>
      </c>
      <c r="C12" s="163">
        <v>3</v>
      </c>
      <c r="D12" s="163">
        <v>4</v>
      </c>
      <c r="E12" s="163">
        <v>5</v>
      </c>
      <c r="F12" s="163">
        <v>6</v>
      </c>
      <c r="G12" s="163">
        <v>7</v>
      </c>
      <c r="H12" s="163">
        <v>8</v>
      </c>
      <c r="I12" s="163">
        <v>9</v>
      </c>
      <c r="J12" s="298"/>
      <c r="K12" s="163">
        <v>10</v>
      </c>
      <c r="L12" s="186">
        <v>11</v>
      </c>
      <c r="M12" s="186">
        <v>12</v>
      </c>
    </row>
    <row r="13" spans="1:13" ht="15.75">
      <c r="A13" s="162">
        <v>1</v>
      </c>
      <c r="B13" s="152"/>
      <c r="C13" s="153"/>
      <c r="D13" s="153"/>
      <c r="E13" s="153"/>
      <c r="F13" s="153"/>
      <c r="G13" s="153"/>
      <c r="H13" s="153"/>
      <c r="I13" s="153"/>
      <c r="J13" s="299"/>
      <c r="K13" s="153"/>
      <c r="L13" s="152"/>
      <c r="M13" s="152"/>
    </row>
    <row r="14" spans="1:13" ht="15.75">
      <c r="A14" s="162">
        <v>2</v>
      </c>
      <c r="B14" s="152"/>
      <c r="C14" s="153"/>
      <c r="D14" s="153"/>
      <c r="E14" s="153"/>
      <c r="F14" s="153"/>
      <c r="G14" s="153"/>
      <c r="H14" s="153"/>
      <c r="I14" s="153"/>
      <c r="J14" s="299"/>
      <c r="K14" s="153"/>
      <c r="L14" s="152"/>
      <c r="M14" s="152"/>
    </row>
    <row r="15" spans="1:13" ht="15.75">
      <c r="A15" s="162">
        <v>3</v>
      </c>
      <c r="B15" s="152"/>
      <c r="C15" s="153"/>
      <c r="D15" s="153"/>
      <c r="E15" s="153"/>
      <c r="F15" s="153"/>
      <c r="G15" s="153"/>
      <c r="H15" s="153"/>
      <c r="I15" s="153"/>
      <c r="J15" s="299"/>
      <c r="K15" s="153"/>
      <c r="L15" s="152"/>
      <c r="M15" s="152"/>
    </row>
    <row r="16" spans="1:13" ht="15.75">
      <c r="A16" s="162">
        <v>4</v>
      </c>
      <c r="B16" s="152"/>
      <c r="C16" s="153"/>
      <c r="D16" s="153"/>
      <c r="E16" s="153"/>
      <c r="F16" s="153"/>
      <c r="G16" s="153"/>
      <c r="H16" s="153"/>
      <c r="I16" s="153"/>
      <c r="J16" s="299"/>
      <c r="K16" s="153"/>
      <c r="L16" s="152"/>
      <c r="M16" s="152"/>
    </row>
    <row r="17" spans="1:14" ht="15.75">
      <c r="A17" s="162">
        <v>5</v>
      </c>
      <c r="B17" s="152"/>
      <c r="C17" s="153"/>
      <c r="D17" s="153"/>
      <c r="E17" s="153"/>
      <c r="F17" s="153"/>
      <c r="G17" s="153"/>
      <c r="H17" s="153"/>
      <c r="I17" s="153"/>
      <c r="J17" s="299"/>
      <c r="K17" s="153"/>
      <c r="L17" s="152"/>
      <c r="M17" s="152"/>
    </row>
    <row r="18" spans="1:14" s="156" customFormat="1">
      <c r="A18" s="162">
        <v>6</v>
      </c>
      <c r="B18" s="154"/>
      <c r="C18" s="155"/>
      <c r="D18" s="155"/>
      <c r="E18" s="155"/>
      <c r="F18" s="155"/>
      <c r="G18" s="155"/>
      <c r="H18" s="155"/>
      <c r="I18" s="155"/>
      <c r="J18" s="300"/>
      <c r="K18" s="155"/>
      <c r="L18" s="154"/>
      <c r="M18" s="154"/>
    </row>
    <row r="19" spans="1:14" s="156" customFormat="1">
      <c r="A19" s="162">
        <v>7</v>
      </c>
      <c r="B19" s="154"/>
      <c r="C19" s="155"/>
      <c r="D19" s="155"/>
      <c r="E19" s="155"/>
      <c r="F19" s="155"/>
      <c r="G19" s="155"/>
      <c r="H19" s="155"/>
      <c r="I19" s="155"/>
      <c r="J19" s="300"/>
      <c r="K19" s="155"/>
      <c r="L19" s="154"/>
      <c r="M19" s="154"/>
    </row>
    <row r="20" spans="1:14" ht="15.75" customHeight="1">
      <c r="A20" s="162">
        <v>8</v>
      </c>
      <c r="B20" s="152"/>
      <c r="C20" s="152"/>
      <c r="D20" s="152"/>
      <c r="E20" s="152"/>
      <c r="F20" s="157"/>
      <c r="G20" s="157"/>
      <c r="H20" s="157"/>
      <c r="I20" s="157"/>
      <c r="J20" s="301"/>
      <c r="K20" s="152"/>
      <c r="L20" s="152"/>
      <c r="M20" s="152"/>
    </row>
    <row r="21" spans="1:14" ht="15.75" customHeight="1">
      <c r="A21" s="162">
        <v>9</v>
      </c>
      <c r="B21" s="158"/>
      <c r="C21" s="152"/>
      <c r="D21" s="152"/>
      <c r="E21" s="152"/>
      <c r="F21" s="157"/>
      <c r="G21" s="157"/>
      <c r="H21" s="157"/>
      <c r="I21" s="157"/>
      <c r="J21" s="301"/>
      <c r="K21" s="152"/>
      <c r="L21" s="152"/>
      <c r="M21" s="152"/>
    </row>
    <row r="22" spans="1:14" ht="15.75" customHeight="1">
      <c r="A22" s="162">
        <v>10</v>
      </c>
      <c r="B22" s="158"/>
      <c r="C22" s="152"/>
      <c r="D22" s="152"/>
      <c r="E22" s="152"/>
      <c r="F22" s="159"/>
      <c r="G22" s="159"/>
      <c r="H22" s="159"/>
      <c r="I22" s="159"/>
      <c r="J22" s="302"/>
      <c r="K22" s="152"/>
      <c r="L22" s="152"/>
      <c r="M22" s="152"/>
    </row>
    <row r="23" spans="1:14">
      <c r="A23" s="152"/>
      <c r="B23" s="152"/>
      <c r="C23" s="152"/>
      <c r="D23" s="152"/>
      <c r="E23" s="152"/>
      <c r="F23" s="152"/>
      <c r="G23" s="152"/>
      <c r="H23" s="152"/>
      <c r="I23" s="152"/>
      <c r="J23" s="303"/>
      <c r="K23" s="152"/>
      <c r="L23" s="152"/>
      <c r="M23" s="152"/>
    </row>
    <row r="24" spans="1:14">
      <c r="A24" s="160" t="s">
        <v>81</v>
      </c>
      <c r="B24" s="152"/>
      <c r="C24" s="161"/>
      <c r="D24" s="161"/>
      <c r="E24" s="161"/>
      <c r="F24" s="161"/>
      <c r="G24" s="161"/>
      <c r="H24" s="161"/>
      <c r="I24" s="161"/>
      <c r="J24" s="304"/>
      <c r="K24" s="161"/>
      <c r="L24" s="152"/>
      <c r="M24" s="152"/>
    </row>
    <row r="25" spans="1:14">
      <c r="A25" s="152"/>
      <c r="B25" s="152"/>
      <c r="C25" s="152"/>
      <c r="D25" s="152"/>
      <c r="E25" s="152"/>
      <c r="F25" s="152"/>
      <c r="G25" s="152"/>
      <c r="H25" s="152"/>
      <c r="I25" s="152"/>
      <c r="J25" s="303"/>
      <c r="K25" s="152"/>
      <c r="L25" s="152"/>
      <c r="M25" s="152"/>
    </row>
    <row r="28" spans="1:14" ht="15.75" customHeight="1"/>
    <row r="29" spans="1:14" ht="15.75" customHeight="1">
      <c r="A29" s="1039" t="s">
        <v>13</v>
      </c>
      <c r="B29" s="1039"/>
      <c r="C29" s="1039"/>
      <c r="D29" s="1039"/>
      <c r="E29" s="1039"/>
      <c r="F29" s="1039"/>
      <c r="G29" s="1039"/>
      <c r="H29" s="1039"/>
      <c r="I29" s="1039"/>
      <c r="J29" s="1039"/>
      <c r="K29" s="1039"/>
      <c r="L29" s="86"/>
      <c r="M29" s="86"/>
      <c r="N29" s="16"/>
    </row>
    <row r="30" spans="1:14" ht="15.75" customHeight="1">
      <c r="A30" s="1039" t="s">
        <v>14</v>
      </c>
      <c r="B30" s="1039"/>
      <c r="C30" s="1039"/>
      <c r="D30" s="1039"/>
      <c r="E30" s="1039"/>
      <c r="F30" s="1039"/>
      <c r="G30" s="1039"/>
      <c r="H30" s="1039"/>
      <c r="I30" s="1039"/>
      <c r="J30" s="1039"/>
      <c r="K30" s="1039"/>
      <c r="L30" s="86"/>
      <c r="M30" s="86"/>
      <c r="N30" s="16"/>
    </row>
    <row r="31" spans="1:14" ht="12.75" customHeight="1">
      <c r="A31" s="1039" t="s">
        <v>20</v>
      </c>
      <c r="B31" s="1039"/>
      <c r="C31" s="1039"/>
      <c r="D31" s="1039"/>
      <c r="E31" s="1039"/>
      <c r="F31" s="1039"/>
      <c r="G31" s="1039"/>
      <c r="H31" s="1039"/>
      <c r="I31" s="1039"/>
      <c r="J31" s="1039"/>
      <c r="K31" s="1039"/>
      <c r="L31" s="86"/>
      <c r="M31" s="86"/>
      <c r="N31" s="16"/>
    </row>
    <row r="32" spans="1:14">
      <c r="A32" s="15" t="s">
        <v>23</v>
      </c>
      <c r="B32" s="15"/>
      <c r="C32" s="15"/>
      <c r="D32" s="15"/>
      <c r="E32" s="15"/>
      <c r="F32" s="15"/>
      <c r="G32" s="16"/>
      <c r="H32" s="16"/>
      <c r="I32" s="16"/>
      <c r="J32" s="305"/>
      <c r="K32" s="1037" t="s">
        <v>76</v>
      </c>
      <c r="L32" s="1037"/>
      <c r="M32" s="1037"/>
      <c r="N32" s="1037"/>
    </row>
    <row r="33" spans="1:14">
      <c r="A33" s="15"/>
      <c r="B33" s="16"/>
      <c r="C33" s="16"/>
      <c r="D33" s="16"/>
      <c r="E33" s="16"/>
      <c r="F33" s="16"/>
      <c r="G33" s="16"/>
      <c r="H33" s="16"/>
      <c r="I33" s="16"/>
      <c r="J33" s="305"/>
      <c r="K33" s="16"/>
      <c r="L33" s="16"/>
      <c r="M33" s="16"/>
      <c r="N33" s="16"/>
    </row>
  </sheetData>
  <mergeCells count="20">
    <mergeCell ref="K32:N32"/>
    <mergeCell ref="A29:K29"/>
    <mergeCell ref="A30:K30"/>
    <mergeCell ref="D9:D11"/>
    <mergeCell ref="E9:E11"/>
    <mergeCell ref="A9:A11"/>
    <mergeCell ref="M9:M11"/>
    <mergeCell ref="L9:L11"/>
    <mergeCell ref="B9:B11"/>
    <mergeCell ref="A31:K31"/>
    <mergeCell ref="K1:M1"/>
    <mergeCell ref="B3:K3"/>
    <mergeCell ref="B4:K4"/>
    <mergeCell ref="C9:C11"/>
    <mergeCell ref="J9:J11"/>
    <mergeCell ref="L7:M7"/>
    <mergeCell ref="G8:M8"/>
    <mergeCell ref="F9:G10"/>
    <mergeCell ref="H9:I10"/>
    <mergeCell ref="K9:K11"/>
  </mergeCells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zoomScaleSheetLayoutView="90" workbookViewId="0">
      <selection activeCell="O14" sqref="O14"/>
    </sheetView>
  </sheetViews>
  <sheetFormatPr defaultColWidth="9.140625" defaultRowHeight="12.75"/>
  <cols>
    <col min="1" max="1" width="5.5703125" style="16" customWidth="1"/>
    <col min="2" max="2" width="8.42578125" style="16" customWidth="1"/>
    <col min="3" max="3" width="10.5703125" style="16" customWidth="1"/>
    <col min="4" max="4" width="9.85546875" style="16" customWidth="1"/>
    <col min="5" max="5" width="8.7109375" style="16" customWidth="1"/>
    <col min="6" max="6" width="10.85546875" style="16" customWidth="1"/>
    <col min="7" max="7" width="15.85546875" style="16" customWidth="1"/>
    <col min="8" max="8" width="12.42578125" style="16" customWidth="1"/>
    <col min="9" max="9" width="12.140625" style="16" customWidth="1"/>
    <col min="10" max="10" width="9" style="16" customWidth="1"/>
    <col min="11" max="11" width="12" style="16" customWidth="1"/>
    <col min="12" max="12" width="17.28515625" style="16" customWidth="1"/>
    <col min="13" max="13" width="9.140625" style="16" hidden="1" customWidth="1"/>
    <col min="14" max="16384" width="9.140625" style="16"/>
  </cols>
  <sheetData>
    <row r="1" spans="1:19" customFormat="1" ht="15">
      <c r="D1" s="37"/>
      <c r="E1" s="37"/>
      <c r="F1" s="37"/>
      <c r="G1" s="37"/>
      <c r="H1" s="37"/>
      <c r="I1" s="37"/>
      <c r="J1" s="37"/>
      <c r="K1" s="37"/>
      <c r="L1" s="1169" t="s">
        <v>424</v>
      </c>
      <c r="M1" s="1169"/>
      <c r="N1" s="1169"/>
      <c r="O1" s="44"/>
      <c r="P1" s="44"/>
    </row>
    <row r="2" spans="1:19" customFormat="1" ht="15">
      <c r="A2" s="1156" t="s">
        <v>0</v>
      </c>
      <c r="B2" s="1156"/>
      <c r="C2" s="1156"/>
      <c r="D2" s="1156"/>
      <c r="E2" s="1156"/>
      <c r="F2" s="1156"/>
      <c r="G2" s="1156"/>
      <c r="H2" s="1156"/>
      <c r="I2" s="1156"/>
      <c r="J2" s="1156"/>
      <c r="K2" s="1156"/>
      <c r="L2" s="1156"/>
      <c r="M2" s="46"/>
      <c r="N2" s="46"/>
      <c r="O2" s="46"/>
      <c r="P2" s="46"/>
    </row>
    <row r="3" spans="1:19" customFormat="1" ht="20.25">
      <c r="A3" s="1170" t="s">
        <v>546</v>
      </c>
      <c r="B3" s="1170"/>
      <c r="C3" s="1170"/>
      <c r="D3" s="1170"/>
      <c r="E3" s="1170"/>
      <c r="F3" s="1170"/>
      <c r="G3" s="1170"/>
      <c r="H3" s="1170"/>
      <c r="I3" s="1170"/>
      <c r="J3" s="1170"/>
      <c r="K3" s="1170"/>
      <c r="L3" s="1170"/>
      <c r="M3" s="45"/>
      <c r="N3" s="45"/>
      <c r="O3" s="45"/>
      <c r="P3" s="45"/>
    </row>
    <row r="4" spans="1:19" customFormat="1" ht="10.5" customHeight="1"/>
    <row r="5" spans="1:19" ht="19.5" customHeight="1">
      <c r="A5" s="1159" t="s">
        <v>573</v>
      </c>
      <c r="B5" s="1159"/>
      <c r="C5" s="1159"/>
      <c r="D5" s="1159"/>
      <c r="E5" s="1159"/>
      <c r="F5" s="1159"/>
      <c r="G5" s="1159"/>
      <c r="H5" s="1159"/>
      <c r="I5" s="1159"/>
      <c r="J5" s="1159"/>
      <c r="K5" s="1159"/>
      <c r="L5" s="1159"/>
    </row>
    <row r="6" spans="1:19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9">
      <c r="A7" s="1037" t="s">
        <v>152</v>
      </c>
      <c r="B7" s="1037"/>
      <c r="F7" s="1167" t="s">
        <v>21</v>
      </c>
      <c r="G7" s="1167"/>
      <c r="H7" s="1167"/>
      <c r="I7" s="1167"/>
      <c r="J7" s="1167"/>
      <c r="K7" s="1167"/>
      <c r="L7" s="1167"/>
    </row>
    <row r="8" spans="1:19">
      <c r="A8" s="15"/>
      <c r="F8" s="17"/>
      <c r="G8" s="108"/>
      <c r="H8" s="108"/>
      <c r="I8" s="1168" t="s">
        <v>569</v>
      </c>
      <c r="J8" s="1168"/>
      <c r="K8" s="1168"/>
      <c r="L8" s="1168"/>
    </row>
    <row r="9" spans="1:19" s="15" customFormat="1">
      <c r="A9" s="1089" t="s">
        <v>2</v>
      </c>
      <c r="B9" s="1089" t="s">
        <v>3</v>
      </c>
      <c r="C9" s="1102" t="s">
        <v>27</v>
      </c>
      <c r="D9" s="1125"/>
      <c r="E9" s="1125"/>
      <c r="F9" s="1125"/>
      <c r="G9" s="1125"/>
      <c r="H9" s="1102" t="s">
        <v>28</v>
      </c>
      <c r="I9" s="1125"/>
      <c r="J9" s="1125"/>
      <c r="K9" s="1125"/>
      <c r="L9" s="1125"/>
      <c r="R9" s="31"/>
      <c r="S9" s="32"/>
    </row>
    <row r="10" spans="1:19" s="15" customFormat="1" ht="63.75">
      <c r="A10" s="1089"/>
      <c r="B10" s="1089"/>
      <c r="C10" s="5" t="s">
        <v>567</v>
      </c>
      <c r="D10" s="5" t="s">
        <v>570</v>
      </c>
      <c r="E10" s="5" t="s">
        <v>62</v>
      </c>
      <c r="F10" s="5" t="s">
        <v>63</v>
      </c>
      <c r="G10" s="5" t="s">
        <v>362</v>
      </c>
      <c r="H10" s="5" t="s">
        <v>567</v>
      </c>
      <c r="I10" s="5" t="s">
        <v>570</v>
      </c>
      <c r="J10" s="5" t="s">
        <v>62</v>
      </c>
      <c r="K10" s="5" t="s">
        <v>63</v>
      </c>
      <c r="L10" s="5" t="s">
        <v>363</v>
      </c>
    </row>
    <row r="11" spans="1:19" s="15" customForma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9">
      <c r="A12" s="19">
        <v>1</v>
      </c>
      <c r="B12" s="20"/>
      <c r="C12" s="20"/>
      <c r="D12" s="20"/>
      <c r="E12" s="20"/>
      <c r="F12" s="20"/>
      <c r="G12" s="20"/>
      <c r="H12" s="29"/>
      <c r="I12" s="29"/>
      <c r="J12" s="29"/>
      <c r="K12" s="29"/>
      <c r="L12" s="20"/>
    </row>
    <row r="13" spans="1:19">
      <c r="A13" s="19">
        <v>2</v>
      </c>
      <c r="B13" s="20"/>
      <c r="C13" s="20"/>
      <c r="D13" s="20"/>
      <c r="E13" s="20"/>
      <c r="F13" s="20"/>
      <c r="G13" s="20"/>
      <c r="H13" s="29"/>
      <c r="I13" s="29"/>
      <c r="J13" s="29"/>
      <c r="K13" s="29"/>
      <c r="L13" s="20"/>
    </row>
    <row r="14" spans="1:19">
      <c r="A14" s="19">
        <v>3</v>
      </c>
      <c r="B14" s="20"/>
      <c r="C14" s="20"/>
      <c r="D14" s="20"/>
      <c r="E14" s="20"/>
      <c r="F14" s="20"/>
      <c r="G14" s="20"/>
      <c r="H14" s="29"/>
      <c r="I14" s="29"/>
      <c r="J14" s="29"/>
      <c r="K14" s="29"/>
      <c r="L14" s="20"/>
    </row>
    <row r="15" spans="1:19">
      <c r="A15" s="19">
        <v>4</v>
      </c>
      <c r="B15" s="20"/>
      <c r="C15" s="20"/>
      <c r="D15" s="20"/>
      <c r="E15" s="20"/>
      <c r="F15" s="20"/>
      <c r="G15" s="20"/>
      <c r="H15" s="29"/>
      <c r="I15" s="29"/>
      <c r="J15" s="29"/>
      <c r="K15" s="29"/>
      <c r="L15" s="20"/>
    </row>
    <row r="16" spans="1:19">
      <c r="A16" s="19">
        <v>5</v>
      </c>
      <c r="B16" s="20"/>
      <c r="C16" s="20"/>
      <c r="D16" s="20"/>
      <c r="E16" s="20"/>
      <c r="F16" s="20"/>
      <c r="G16" s="20"/>
      <c r="H16" s="29"/>
      <c r="I16" s="29"/>
      <c r="J16" s="29"/>
      <c r="K16" s="29"/>
      <c r="L16" s="20"/>
    </row>
    <row r="17" spans="1:12">
      <c r="A17" s="19">
        <v>6</v>
      </c>
      <c r="B17" s="20"/>
      <c r="C17" s="20"/>
      <c r="D17" s="20"/>
      <c r="E17" s="20"/>
      <c r="F17" s="20"/>
      <c r="G17" s="20"/>
      <c r="H17" s="29"/>
      <c r="I17" s="29"/>
      <c r="J17" s="29"/>
      <c r="K17" s="29"/>
      <c r="L17" s="20"/>
    </row>
    <row r="18" spans="1:12">
      <c r="A18" s="19">
        <v>7</v>
      </c>
      <c r="B18" s="20"/>
      <c r="C18" s="20"/>
      <c r="D18" s="20"/>
      <c r="E18" s="20"/>
      <c r="F18" s="20"/>
      <c r="G18" s="20"/>
      <c r="H18" s="29"/>
      <c r="I18" s="29"/>
      <c r="J18" s="29"/>
      <c r="K18" s="29"/>
      <c r="L18" s="20"/>
    </row>
    <row r="19" spans="1:12">
      <c r="A19" s="19">
        <v>8</v>
      </c>
      <c r="B19" s="20"/>
      <c r="C19" s="20"/>
      <c r="D19" s="20"/>
      <c r="E19" s="20"/>
      <c r="F19" s="20"/>
      <c r="G19" s="20"/>
      <c r="H19" s="29"/>
      <c r="I19" s="29"/>
      <c r="J19" s="29"/>
      <c r="K19" s="29"/>
      <c r="L19" s="20"/>
    </row>
    <row r="20" spans="1:12">
      <c r="A20" s="19">
        <v>9</v>
      </c>
      <c r="B20" s="20"/>
      <c r="C20" s="20"/>
      <c r="D20" s="20"/>
      <c r="E20" s="20"/>
      <c r="F20" s="20"/>
      <c r="G20" s="20"/>
      <c r="H20" s="29"/>
      <c r="I20" s="29"/>
      <c r="J20" s="29"/>
      <c r="K20" s="29"/>
      <c r="L20" s="20"/>
    </row>
    <row r="21" spans="1:12">
      <c r="A21" s="19">
        <v>10</v>
      </c>
      <c r="B21" s="20"/>
      <c r="C21" s="20"/>
      <c r="D21" s="20"/>
      <c r="E21" s="20"/>
      <c r="F21" s="20"/>
      <c r="G21" s="20"/>
      <c r="H21" s="29"/>
      <c r="I21" s="29"/>
      <c r="J21" s="29"/>
      <c r="K21" s="29"/>
      <c r="L21" s="20"/>
    </row>
    <row r="22" spans="1:12">
      <c r="A22" s="19">
        <v>11</v>
      </c>
      <c r="B22" s="20"/>
      <c r="C22" s="20"/>
      <c r="D22" s="20"/>
      <c r="E22" s="20"/>
      <c r="F22" s="20"/>
      <c r="G22" s="20"/>
      <c r="H22" s="29"/>
      <c r="I22" s="29"/>
      <c r="J22" s="29"/>
      <c r="K22" s="29"/>
      <c r="L22" s="20"/>
    </row>
    <row r="23" spans="1:12">
      <c r="A23" s="19">
        <v>12</v>
      </c>
      <c r="B23" s="20"/>
      <c r="C23" s="20"/>
      <c r="D23" s="20"/>
      <c r="E23" s="20"/>
      <c r="F23" s="20"/>
      <c r="G23" s="20"/>
      <c r="H23" s="29"/>
      <c r="I23" s="29"/>
      <c r="J23" s="29"/>
      <c r="K23" s="29"/>
      <c r="L23" s="20"/>
    </row>
    <row r="24" spans="1:12">
      <c r="A24" s="19">
        <v>13</v>
      </c>
      <c r="B24" s="20"/>
      <c r="C24" s="20"/>
      <c r="D24" s="20"/>
      <c r="E24" s="20"/>
      <c r="F24" s="20"/>
      <c r="G24" s="20"/>
      <c r="H24" s="29"/>
      <c r="I24" s="29"/>
      <c r="J24" s="29"/>
      <c r="K24" s="29"/>
      <c r="L24" s="20"/>
    </row>
    <row r="25" spans="1:12">
      <c r="A25" s="19">
        <v>14</v>
      </c>
      <c r="B25" s="20"/>
      <c r="C25" s="20"/>
      <c r="D25" s="20"/>
      <c r="E25" s="20"/>
      <c r="F25" s="20"/>
      <c r="G25" s="20"/>
      <c r="H25" s="29"/>
      <c r="I25" s="29"/>
      <c r="J25" s="29"/>
      <c r="K25" s="29"/>
      <c r="L25" s="20"/>
    </row>
    <row r="26" spans="1:12">
      <c r="A26" s="21" t="s">
        <v>7</v>
      </c>
      <c r="B26" s="20"/>
      <c r="C26" s="20"/>
      <c r="D26" s="20"/>
      <c r="E26" s="20"/>
      <c r="F26" s="20"/>
      <c r="G26" s="20"/>
      <c r="H26" s="29"/>
      <c r="I26" s="29"/>
      <c r="J26" s="29"/>
      <c r="K26" s="29"/>
      <c r="L26" s="20"/>
    </row>
    <row r="27" spans="1:12">
      <c r="A27" s="21" t="s">
        <v>7</v>
      </c>
      <c r="B27" s="20"/>
      <c r="C27" s="20"/>
      <c r="D27" s="20"/>
      <c r="E27" s="20"/>
      <c r="F27" s="20"/>
      <c r="G27" s="20"/>
      <c r="H27" s="29"/>
      <c r="I27" s="29"/>
      <c r="J27" s="29"/>
      <c r="K27" s="29"/>
      <c r="L27" s="20"/>
    </row>
    <row r="28" spans="1:12">
      <c r="A28" s="3" t="s">
        <v>19</v>
      </c>
      <c r="B28" s="20"/>
      <c r="C28" s="20"/>
      <c r="D28" s="20"/>
      <c r="E28" s="20"/>
      <c r="F28" s="20"/>
      <c r="G28" s="20"/>
      <c r="H28" s="29"/>
      <c r="I28" s="29"/>
      <c r="J28" s="29"/>
      <c r="K28" s="29"/>
      <c r="L28" s="20"/>
    </row>
    <row r="29" spans="1:12">
      <c r="A29" s="23" t="s">
        <v>361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>
      <c r="A30" s="22" t="s">
        <v>360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ht="15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5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3" ht="14.25" customHeight="1">
      <c r="A33" s="1039" t="s">
        <v>13</v>
      </c>
      <c r="B33" s="1039"/>
      <c r="C33" s="1039"/>
      <c r="D33" s="1039"/>
      <c r="E33" s="1039"/>
      <c r="F33" s="1039"/>
      <c r="G33" s="1039"/>
      <c r="H33" s="1039"/>
      <c r="I33" s="1039"/>
      <c r="J33" s="1039"/>
      <c r="K33" s="1039"/>
      <c r="L33" s="1039"/>
    </row>
    <row r="34" spans="1:13">
      <c r="A34" s="1039" t="s">
        <v>14</v>
      </c>
      <c r="B34" s="1039"/>
      <c r="C34" s="1039"/>
      <c r="D34" s="1039"/>
      <c r="E34" s="1039"/>
      <c r="F34" s="1039"/>
      <c r="G34" s="1039"/>
      <c r="H34" s="1039"/>
      <c r="I34" s="1039"/>
      <c r="J34" s="1039"/>
      <c r="K34" s="1039"/>
      <c r="L34" s="1039"/>
    </row>
    <row r="35" spans="1:13">
      <c r="A35" s="1039" t="s">
        <v>20</v>
      </c>
      <c r="B35" s="1039"/>
      <c r="C35" s="1039"/>
      <c r="D35" s="1039"/>
      <c r="E35" s="1039"/>
      <c r="F35" s="1039"/>
      <c r="G35" s="1039"/>
      <c r="H35" s="1039"/>
      <c r="I35" s="1039"/>
      <c r="J35" s="1039"/>
      <c r="K35" s="1039"/>
      <c r="L35" s="1039"/>
    </row>
    <row r="36" spans="1:13">
      <c r="A36" s="15" t="s">
        <v>23</v>
      </c>
      <c r="B36" s="15"/>
      <c r="C36" s="15"/>
      <c r="D36" s="15"/>
      <c r="E36" s="15"/>
      <c r="F36" s="15"/>
      <c r="J36" s="1037" t="s">
        <v>76</v>
      </c>
      <c r="K36" s="1037"/>
      <c r="L36" s="1037"/>
      <c r="M36" s="1037"/>
    </row>
    <row r="37" spans="1:13">
      <c r="A37" s="15"/>
    </row>
    <row r="38" spans="1:13">
      <c r="A38" s="1160"/>
      <c r="B38" s="1160"/>
      <c r="C38" s="1160"/>
      <c r="D38" s="1160"/>
      <c r="E38" s="1160"/>
      <c r="F38" s="1160"/>
      <c r="G38" s="1160"/>
      <c r="H38" s="1160"/>
      <c r="I38" s="1160"/>
      <c r="J38" s="1160"/>
      <c r="K38" s="1160"/>
      <c r="L38" s="1160"/>
    </row>
  </sheetData>
  <mergeCells count="16">
    <mergeCell ref="A34:L34"/>
    <mergeCell ref="A35:L35"/>
    <mergeCell ref="J36:M36"/>
    <mergeCell ref="A38:L38"/>
    <mergeCell ref="I8:L8"/>
    <mergeCell ref="A9:A10"/>
    <mergeCell ref="B9:B10"/>
    <mergeCell ref="C9:G9"/>
    <mergeCell ref="H9:L9"/>
    <mergeCell ref="A33:L33"/>
    <mergeCell ref="L1:N1"/>
    <mergeCell ref="A2:L2"/>
    <mergeCell ref="A3:L3"/>
    <mergeCell ref="A5:L5"/>
    <mergeCell ref="A7:B7"/>
    <mergeCell ref="F7:L7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  <rowBreaks count="1" manualBreakCount="1">
    <brk id="37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zoomScaleSheetLayoutView="90" workbookViewId="0">
      <selection activeCell="O14" sqref="O14"/>
    </sheetView>
  </sheetViews>
  <sheetFormatPr defaultColWidth="9.140625" defaultRowHeight="12.75"/>
  <cols>
    <col min="1" max="1" width="7.42578125" style="16" customWidth="1"/>
    <col min="2" max="2" width="17.140625" style="16" customWidth="1"/>
    <col min="3" max="3" width="8.7109375" style="16" customWidth="1"/>
    <col min="4" max="4" width="10.140625" style="16" customWidth="1"/>
    <col min="5" max="7" width="7.28515625" style="16" customWidth="1"/>
    <col min="8" max="8" width="8.140625" style="16" customWidth="1"/>
    <col min="9" max="9" width="9.28515625" style="16" customWidth="1"/>
    <col min="10" max="10" width="10.7109375" style="16" customWidth="1"/>
    <col min="11" max="11" width="6.85546875" style="16" customWidth="1"/>
    <col min="12" max="12" width="8.7109375" style="16" customWidth="1"/>
    <col min="13" max="13" width="7.85546875" style="16" customWidth="1"/>
    <col min="14" max="14" width="7.140625" style="16" customWidth="1"/>
    <col min="15" max="15" width="13.7109375" style="16" customWidth="1"/>
    <col min="16" max="16" width="11.85546875" style="16" customWidth="1"/>
    <col min="17" max="17" width="11.7109375" style="16" customWidth="1"/>
    <col min="18" max="16384" width="9.140625" style="16"/>
  </cols>
  <sheetData>
    <row r="1" spans="1:21" customFormat="1" ht="15">
      <c r="H1" s="37"/>
      <c r="I1" s="37"/>
      <c r="J1" s="37"/>
      <c r="K1" s="37"/>
      <c r="L1" s="37"/>
      <c r="M1" s="37"/>
      <c r="N1" s="37"/>
      <c r="O1" s="37"/>
      <c r="P1" s="1155" t="s">
        <v>56</v>
      </c>
      <c r="Q1" s="1155"/>
      <c r="S1" s="16"/>
      <c r="T1" s="44"/>
      <c r="U1" s="44"/>
    </row>
    <row r="2" spans="1:21" customFormat="1" ht="15">
      <c r="A2" s="1156" t="s">
        <v>0</v>
      </c>
      <c r="B2" s="1156"/>
      <c r="C2" s="1156"/>
      <c r="D2" s="1156"/>
      <c r="E2" s="1156"/>
      <c r="F2" s="1156"/>
      <c r="G2" s="1156"/>
      <c r="H2" s="1156"/>
      <c r="I2" s="1156"/>
      <c r="J2" s="1156"/>
      <c r="K2" s="1156"/>
      <c r="L2" s="1156"/>
      <c r="M2" s="1156"/>
      <c r="N2" s="1156"/>
      <c r="O2" s="1156"/>
      <c r="P2" s="1156"/>
      <c r="Q2" s="1156"/>
      <c r="R2" s="46"/>
      <c r="S2" s="46"/>
      <c r="T2" s="46"/>
      <c r="U2" s="46"/>
    </row>
    <row r="3" spans="1:21" customFormat="1" ht="20.25">
      <c r="A3" s="1092" t="s">
        <v>546</v>
      </c>
      <c r="B3" s="1092"/>
      <c r="C3" s="1092"/>
      <c r="D3" s="1092"/>
      <c r="E3" s="1092"/>
      <c r="F3" s="1092"/>
      <c r="G3" s="1092"/>
      <c r="H3" s="1092"/>
      <c r="I3" s="1092"/>
      <c r="J3" s="1092"/>
      <c r="K3" s="1092"/>
      <c r="L3" s="1092"/>
      <c r="M3" s="1092"/>
      <c r="N3" s="1092"/>
      <c r="O3" s="1092"/>
      <c r="P3" s="1092"/>
      <c r="Q3" s="1092"/>
      <c r="R3" s="45"/>
      <c r="S3" s="45"/>
      <c r="T3" s="45"/>
      <c r="U3" s="45"/>
    </row>
    <row r="4" spans="1:21" customFormat="1" ht="10.5" customHeight="1"/>
    <row r="5" spans="1:21">
      <c r="A5" s="26"/>
      <c r="B5" s="26"/>
      <c r="C5" s="26"/>
      <c r="D5" s="26"/>
      <c r="E5" s="25"/>
      <c r="F5" s="25"/>
      <c r="G5" s="25"/>
      <c r="H5" s="25"/>
      <c r="I5" s="25"/>
      <c r="J5" s="25"/>
      <c r="K5" s="25"/>
      <c r="L5" s="25"/>
      <c r="M5" s="25"/>
      <c r="N5" s="26"/>
      <c r="O5" s="26"/>
      <c r="P5" s="25"/>
      <c r="Q5" s="23"/>
    </row>
    <row r="6" spans="1:21" ht="18" customHeight="1">
      <c r="A6" s="1159" t="s">
        <v>650</v>
      </c>
      <c r="B6" s="1159"/>
      <c r="C6" s="1159"/>
      <c r="D6" s="1159"/>
      <c r="E6" s="1159"/>
      <c r="F6" s="1159"/>
      <c r="G6" s="1159"/>
      <c r="H6" s="1159"/>
      <c r="I6" s="1159"/>
      <c r="J6" s="1159"/>
      <c r="K6" s="1159"/>
      <c r="L6" s="1159"/>
      <c r="M6" s="1159"/>
      <c r="N6" s="1159"/>
      <c r="O6" s="1159"/>
      <c r="P6" s="1159"/>
      <c r="Q6" s="1159"/>
    </row>
    <row r="7" spans="1:21" ht="9.75" customHeight="1"/>
    <row r="8" spans="1:21" ht="0.75" customHeight="1"/>
    <row r="9" spans="1:21">
      <c r="A9" s="1037" t="s">
        <v>152</v>
      </c>
      <c r="B9" s="1037"/>
      <c r="Q9" s="34" t="s">
        <v>25</v>
      </c>
      <c r="R9" s="20"/>
      <c r="S9" s="23"/>
    </row>
    <row r="10" spans="1:21" ht="15.75">
      <c r="A10" s="14"/>
      <c r="N10" s="1168" t="s">
        <v>569</v>
      </c>
      <c r="O10" s="1168"/>
      <c r="P10" s="1168"/>
      <c r="Q10" s="1168"/>
    </row>
    <row r="11" spans="1:21" ht="28.5" customHeight="1">
      <c r="A11" s="1153" t="s">
        <v>2</v>
      </c>
      <c r="B11" s="1153" t="s">
        <v>3</v>
      </c>
      <c r="C11" s="1089" t="s">
        <v>574</v>
      </c>
      <c r="D11" s="1089"/>
      <c r="E11" s="1089"/>
      <c r="F11" s="1089" t="s">
        <v>575</v>
      </c>
      <c r="G11" s="1089"/>
      <c r="H11" s="1089"/>
      <c r="I11" s="1057" t="s">
        <v>365</v>
      </c>
      <c r="J11" s="1058"/>
      <c r="K11" s="1185"/>
      <c r="L11" s="1057" t="s">
        <v>84</v>
      </c>
      <c r="M11" s="1058"/>
      <c r="N11" s="1185"/>
      <c r="O11" s="1182" t="s">
        <v>600</v>
      </c>
      <c r="P11" s="1183"/>
      <c r="Q11" s="1184"/>
    </row>
    <row r="12" spans="1:21" ht="39.75" customHeight="1">
      <c r="A12" s="1154"/>
      <c r="B12" s="1154"/>
      <c r="C12" s="5" t="s">
        <v>104</v>
      </c>
      <c r="D12" s="341" t="s">
        <v>646</v>
      </c>
      <c r="E12" s="40" t="s">
        <v>19</v>
      </c>
      <c r="F12" s="5" t="s">
        <v>104</v>
      </c>
      <c r="G12" s="341" t="s">
        <v>647</v>
      </c>
      <c r="H12" s="40" t="s">
        <v>19</v>
      </c>
      <c r="I12" s="5" t="s">
        <v>104</v>
      </c>
      <c r="J12" s="341" t="s">
        <v>647</v>
      </c>
      <c r="K12" s="40" t="s">
        <v>19</v>
      </c>
      <c r="L12" s="5" t="s">
        <v>104</v>
      </c>
      <c r="M12" s="341" t="s">
        <v>647</v>
      </c>
      <c r="N12" s="40" t="s">
        <v>19</v>
      </c>
      <c r="O12" s="5" t="s">
        <v>217</v>
      </c>
      <c r="P12" s="341" t="s">
        <v>648</v>
      </c>
      <c r="Q12" s="5" t="s">
        <v>105</v>
      </c>
    </row>
    <row r="13" spans="1:21" s="71" customFormat="1">
      <c r="A13" s="68">
        <v>1</v>
      </c>
      <c r="B13" s="68">
        <v>2</v>
      </c>
      <c r="C13" s="68">
        <v>3</v>
      </c>
      <c r="D13" s="68">
        <v>4</v>
      </c>
      <c r="E13" s="68">
        <v>5</v>
      </c>
      <c r="F13" s="68">
        <v>6</v>
      </c>
      <c r="G13" s="68">
        <v>7</v>
      </c>
      <c r="H13" s="68">
        <v>8</v>
      </c>
      <c r="I13" s="68">
        <v>9</v>
      </c>
      <c r="J13" s="68">
        <v>10</v>
      </c>
      <c r="K13" s="68">
        <v>11</v>
      </c>
      <c r="L13" s="68">
        <v>12</v>
      </c>
      <c r="M13" s="68">
        <v>13</v>
      </c>
      <c r="N13" s="68">
        <v>14</v>
      </c>
      <c r="O13" s="68">
        <v>15</v>
      </c>
      <c r="P13" s="68">
        <v>16</v>
      </c>
      <c r="Q13" s="68">
        <v>17</v>
      </c>
    </row>
    <row r="14" spans="1:21">
      <c r="A14" s="19">
        <v>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Q14" s="20"/>
    </row>
    <row r="15" spans="1:21">
      <c r="A15" s="19">
        <v>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21">
      <c r="A16" s="19">
        <v>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>
      <c r="A17" s="19">
        <v>4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>
      <c r="A18" s="19">
        <v>5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>
      <c r="A19" s="19">
        <v>6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>
      <c r="A20" s="19">
        <v>7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>
      <c r="A21" s="19">
        <v>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>
      <c r="A22" s="19">
        <v>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>
      <c r="A23" s="19">
        <v>10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>
      <c r="A24" s="19">
        <v>11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>
      <c r="A25" s="19">
        <v>12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>
      <c r="A26" s="19">
        <v>13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>
      <c r="A27" s="19">
        <v>14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>
      <c r="A28" s="21" t="s">
        <v>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>
      <c r="A29" s="21" t="s">
        <v>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>
      <c r="A30" s="3"/>
      <c r="B30" s="3" t="s">
        <v>19</v>
      </c>
      <c r="C30" s="3"/>
      <c r="D30" s="3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20"/>
      <c r="P30" s="20"/>
      <c r="Q30" s="20"/>
    </row>
    <row r="31" spans="1:17">
      <c r="A31" s="12"/>
      <c r="B31" s="32"/>
      <c r="C31" s="32"/>
      <c r="D31" s="32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ht="14.25" customHeight="1">
      <c r="A32" s="1186" t="s">
        <v>649</v>
      </c>
      <c r="B32" s="1186"/>
      <c r="C32" s="1186"/>
      <c r="D32" s="1186"/>
      <c r="E32" s="1186"/>
      <c r="F32" s="1186"/>
      <c r="G32" s="1186"/>
      <c r="H32" s="1186"/>
      <c r="I32" s="1186"/>
      <c r="J32" s="1186"/>
      <c r="K32" s="1186"/>
      <c r="L32" s="1186"/>
      <c r="M32" s="1186"/>
      <c r="N32" s="1186"/>
      <c r="O32" s="1186"/>
      <c r="P32" s="1186"/>
      <c r="Q32" s="1186"/>
    </row>
    <row r="33" spans="1:18" ht="15.75" customHeight="1">
      <c r="A33" s="36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</row>
    <row r="34" spans="1:18" ht="15.75" customHeight="1">
      <c r="A34" s="15" t="s">
        <v>12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P34" s="1039" t="s">
        <v>13</v>
      </c>
      <c r="Q34" s="1039"/>
    </row>
    <row r="35" spans="1:18" ht="12.75" customHeight="1">
      <c r="A35" s="1039" t="s">
        <v>14</v>
      </c>
      <c r="B35" s="1039"/>
      <c r="C35" s="1039"/>
      <c r="D35" s="1039"/>
      <c r="E35" s="1039"/>
      <c r="F35" s="1039"/>
      <c r="G35" s="1039"/>
      <c r="H35" s="1039"/>
      <c r="I35" s="1039"/>
      <c r="J35" s="1039"/>
      <c r="K35" s="1039"/>
      <c r="L35" s="1039"/>
      <c r="M35" s="1039"/>
      <c r="N35" s="1039"/>
      <c r="O35" s="1039"/>
      <c r="P35" s="1039"/>
      <c r="Q35" s="1039"/>
    </row>
    <row r="36" spans="1:18" ht="12.75" customHeight="1">
      <c r="A36" s="1039" t="s">
        <v>20</v>
      </c>
      <c r="B36" s="1039"/>
      <c r="C36" s="1039"/>
      <c r="D36" s="1039"/>
      <c r="E36" s="1039"/>
      <c r="F36" s="1039"/>
      <c r="G36" s="1039"/>
      <c r="H36" s="1039"/>
      <c r="I36" s="1039"/>
      <c r="J36" s="1039"/>
      <c r="K36" s="1039"/>
      <c r="L36" s="1039"/>
      <c r="M36" s="1039"/>
      <c r="N36" s="1039"/>
      <c r="O36" s="1039"/>
      <c r="P36" s="1039"/>
      <c r="Q36" s="1039"/>
    </row>
    <row r="37" spans="1:18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O37" s="1037" t="s">
        <v>76</v>
      </c>
      <c r="P37" s="1037"/>
      <c r="Q37" s="1037"/>
      <c r="R37" s="1037"/>
    </row>
  </sheetData>
  <mergeCells count="18">
    <mergeCell ref="P1:Q1"/>
    <mergeCell ref="A2:Q2"/>
    <mergeCell ref="A3:Q3"/>
    <mergeCell ref="A36:Q36"/>
    <mergeCell ref="N10:Q10"/>
    <mergeCell ref="A6:Q6"/>
    <mergeCell ref="A11:A12"/>
    <mergeCell ref="B11:B12"/>
    <mergeCell ref="I11:K11"/>
    <mergeCell ref="A9:B9"/>
    <mergeCell ref="O37:R37"/>
    <mergeCell ref="O11:Q11"/>
    <mergeCell ref="L11:N11"/>
    <mergeCell ref="A35:Q35"/>
    <mergeCell ref="P34:Q34"/>
    <mergeCell ref="C11:E11"/>
    <mergeCell ref="F11:H11"/>
    <mergeCell ref="A32:Q32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zoomScaleSheetLayoutView="90" workbookViewId="0">
      <selection activeCell="O14" sqref="O14"/>
    </sheetView>
  </sheetViews>
  <sheetFormatPr defaultColWidth="9.140625" defaultRowHeight="12.75"/>
  <cols>
    <col min="1" max="1" width="7.42578125" style="16" customWidth="1"/>
    <col min="2" max="2" width="17.140625" style="16" customWidth="1"/>
    <col min="3" max="3" width="8.7109375" style="16" customWidth="1"/>
    <col min="4" max="4" width="8.140625" style="16" customWidth="1"/>
    <col min="5" max="5" width="10" style="16" customWidth="1"/>
    <col min="6" max="7" width="7.28515625" style="16" customWidth="1"/>
    <col min="8" max="8" width="8.140625" style="16" customWidth="1"/>
    <col min="9" max="9" width="9.28515625" style="16" customWidth="1"/>
    <col min="10" max="10" width="10" style="16" customWidth="1"/>
    <col min="11" max="11" width="8.42578125" style="16" customWidth="1"/>
    <col min="12" max="12" width="8.7109375" style="16" customWidth="1"/>
    <col min="13" max="13" width="7.85546875" style="16" customWidth="1"/>
    <col min="14" max="14" width="7.140625" style="16" customWidth="1"/>
    <col min="15" max="15" width="13.7109375" style="16" customWidth="1"/>
    <col min="16" max="16" width="11.85546875" style="16" customWidth="1"/>
    <col min="17" max="17" width="9.7109375" style="16" customWidth="1"/>
    <col min="18" max="16384" width="9.140625" style="16"/>
  </cols>
  <sheetData>
    <row r="1" spans="1:21" customFormat="1" ht="15">
      <c r="H1" s="37"/>
      <c r="I1" s="37"/>
      <c r="J1" s="37"/>
      <c r="K1" s="37"/>
      <c r="L1" s="37"/>
      <c r="M1" s="37"/>
      <c r="N1" s="37"/>
      <c r="O1" s="37"/>
      <c r="P1" s="1155" t="s">
        <v>83</v>
      </c>
      <c r="Q1" s="1155"/>
      <c r="R1" s="1147"/>
      <c r="S1" s="16"/>
      <c r="T1" s="44"/>
      <c r="U1" s="44"/>
    </row>
    <row r="2" spans="1:21" customFormat="1" ht="15">
      <c r="A2" s="1156" t="s">
        <v>0</v>
      </c>
      <c r="B2" s="1156"/>
      <c r="C2" s="1156"/>
      <c r="D2" s="1156"/>
      <c r="E2" s="1156"/>
      <c r="F2" s="1156"/>
      <c r="G2" s="1156"/>
      <c r="H2" s="1156"/>
      <c r="I2" s="1156"/>
      <c r="J2" s="1156"/>
      <c r="K2" s="1156"/>
      <c r="L2" s="1156"/>
      <c r="M2" s="1156"/>
      <c r="N2" s="1156"/>
      <c r="O2" s="1156"/>
      <c r="P2" s="1156"/>
      <c r="Q2" s="1156"/>
      <c r="R2" s="1147"/>
      <c r="S2" s="46"/>
      <c r="T2" s="46"/>
      <c r="U2" s="46"/>
    </row>
    <row r="3" spans="1:21" customFormat="1" ht="20.25">
      <c r="A3" s="1092" t="s">
        <v>546</v>
      </c>
      <c r="B3" s="1092"/>
      <c r="C3" s="1092"/>
      <c r="D3" s="1092"/>
      <c r="E3" s="1092"/>
      <c r="F3" s="1092"/>
      <c r="G3" s="1092"/>
      <c r="H3" s="1092"/>
      <c r="I3" s="1092"/>
      <c r="J3" s="1092"/>
      <c r="K3" s="1092"/>
      <c r="L3" s="1092"/>
      <c r="M3" s="1092"/>
      <c r="N3" s="1092"/>
      <c r="O3" s="1092"/>
      <c r="P3" s="1092"/>
      <c r="Q3" s="1092"/>
      <c r="R3" s="1147"/>
      <c r="S3" s="45"/>
      <c r="T3" s="45"/>
      <c r="U3" s="45"/>
    </row>
    <row r="4" spans="1:21" customFormat="1" ht="10.5" customHeight="1">
      <c r="R4" s="1147"/>
    </row>
    <row r="5" spans="1:21" ht="9" customHeight="1">
      <c r="A5" s="26"/>
      <c r="B5" s="26"/>
      <c r="C5" s="26"/>
      <c r="D5" s="26"/>
      <c r="E5" s="25"/>
      <c r="F5" s="25"/>
      <c r="G5" s="25"/>
      <c r="H5" s="25"/>
      <c r="I5" s="25"/>
      <c r="J5" s="25"/>
      <c r="K5" s="25"/>
      <c r="L5" s="25"/>
      <c r="M5" s="25"/>
      <c r="N5" s="26"/>
      <c r="O5" s="26"/>
      <c r="P5" s="25"/>
      <c r="Q5" s="23"/>
      <c r="R5" s="1147"/>
    </row>
    <row r="6" spans="1:21" ht="18.600000000000001" customHeight="1">
      <c r="B6" s="122"/>
      <c r="C6" s="122"/>
      <c r="D6" s="1093" t="s">
        <v>651</v>
      </c>
      <c r="E6" s="1093"/>
      <c r="F6" s="1093"/>
      <c r="G6" s="1093"/>
      <c r="H6" s="1093"/>
      <c r="I6" s="1093"/>
      <c r="J6" s="1093"/>
      <c r="K6" s="1093"/>
      <c r="L6" s="1093"/>
      <c r="M6" s="1093"/>
      <c r="N6" s="1093"/>
      <c r="O6" s="1093"/>
      <c r="R6" s="1147"/>
    </row>
    <row r="7" spans="1:21" ht="5.45" customHeight="1">
      <c r="R7" s="1147"/>
    </row>
    <row r="8" spans="1:21">
      <c r="A8" s="1037" t="s">
        <v>152</v>
      </c>
      <c r="B8" s="1037"/>
      <c r="Q8" s="34" t="s">
        <v>25</v>
      </c>
      <c r="R8" s="1147"/>
    </row>
    <row r="9" spans="1:21" ht="15.75">
      <c r="A9" s="14"/>
      <c r="N9" s="1168" t="s">
        <v>569</v>
      </c>
      <c r="O9" s="1168"/>
      <c r="P9" s="1168"/>
      <c r="Q9" s="1168"/>
      <c r="R9" s="1147"/>
      <c r="S9" s="23"/>
    </row>
    <row r="10" spans="1:21" ht="37.15" customHeight="1">
      <c r="A10" s="1153" t="s">
        <v>2</v>
      </c>
      <c r="B10" s="1153" t="s">
        <v>3</v>
      </c>
      <c r="C10" s="1089" t="s">
        <v>576</v>
      </c>
      <c r="D10" s="1089"/>
      <c r="E10" s="1089"/>
      <c r="F10" s="1089" t="s">
        <v>577</v>
      </c>
      <c r="G10" s="1089"/>
      <c r="H10" s="1089"/>
      <c r="I10" s="1057" t="s">
        <v>365</v>
      </c>
      <c r="J10" s="1058"/>
      <c r="K10" s="1185"/>
      <c r="L10" s="1057" t="s">
        <v>84</v>
      </c>
      <c r="M10" s="1058"/>
      <c r="N10" s="1185"/>
      <c r="O10" s="1182" t="s">
        <v>578</v>
      </c>
      <c r="P10" s="1183"/>
      <c r="Q10" s="1184"/>
      <c r="R10" s="1147"/>
    </row>
    <row r="11" spans="1:21" ht="39.75" customHeight="1">
      <c r="A11" s="1154"/>
      <c r="B11" s="1154"/>
      <c r="C11" s="5" t="s">
        <v>104</v>
      </c>
      <c r="D11" s="341" t="s">
        <v>646</v>
      </c>
      <c r="E11" s="40" t="s">
        <v>19</v>
      </c>
      <c r="F11" s="5" t="s">
        <v>104</v>
      </c>
      <c r="G11" s="341" t="s">
        <v>647</v>
      </c>
      <c r="H11" s="40" t="s">
        <v>19</v>
      </c>
      <c r="I11" s="5" t="s">
        <v>104</v>
      </c>
      <c r="J11" s="341" t="s">
        <v>647</v>
      </c>
      <c r="K11" s="40" t="s">
        <v>19</v>
      </c>
      <c r="L11" s="5" t="s">
        <v>104</v>
      </c>
      <c r="M11" s="341" t="s">
        <v>647</v>
      </c>
      <c r="N11" s="40" t="s">
        <v>19</v>
      </c>
      <c r="O11" s="5" t="s">
        <v>217</v>
      </c>
      <c r="P11" s="341" t="s">
        <v>648</v>
      </c>
      <c r="Q11" s="5" t="s">
        <v>105</v>
      </c>
    </row>
    <row r="12" spans="1:21" s="71" customFormat="1">
      <c r="A12" s="68">
        <v>1</v>
      </c>
      <c r="B12" s="68">
        <v>2</v>
      </c>
      <c r="C12" s="68">
        <v>3</v>
      </c>
      <c r="D12" s="68">
        <v>4</v>
      </c>
      <c r="E12" s="68">
        <v>5</v>
      </c>
      <c r="F12" s="68">
        <v>6</v>
      </c>
      <c r="G12" s="68">
        <v>7</v>
      </c>
      <c r="H12" s="68">
        <v>8</v>
      </c>
      <c r="I12" s="68">
        <v>9</v>
      </c>
      <c r="J12" s="68">
        <v>10</v>
      </c>
      <c r="K12" s="68">
        <v>11</v>
      </c>
      <c r="L12" s="68">
        <v>12</v>
      </c>
      <c r="M12" s="68">
        <v>13</v>
      </c>
      <c r="N12" s="68">
        <v>14</v>
      </c>
      <c r="O12" s="68">
        <v>15</v>
      </c>
      <c r="P12" s="68">
        <v>16</v>
      </c>
      <c r="Q12" s="68">
        <v>17</v>
      </c>
    </row>
    <row r="13" spans="1:21">
      <c r="A13" s="19">
        <v>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Q13" s="20"/>
    </row>
    <row r="14" spans="1:21">
      <c r="A14" s="19">
        <v>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21">
      <c r="A15" s="19">
        <v>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21">
      <c r="A16" s="19">
        <v>4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>
      <c r="A17" s="19">
        <v>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>
      <c r="A18" s="19">
        <v>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>
      <c r="A19" s="19">
        <v>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>
      <c r="A20" s="19">
        <v>8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>
      <c r="A21" s="19">
        <v>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>
      <c r="A22" s="19">
        <v>10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>
      <c r="A23" s="19">
        <v>11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>
      <c r="A24" s="19">
        <v>12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>
      <c r="A25" s="19">
        <v>13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>
      <c r="A26" s="19">
        <v>14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>
      <c r="A27" s="21" t="s">
        <v>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>
      <c r="A28" s="21" t="s">
        <v>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>
      <c r="A29" s="3"/>
      <c r="B29" s="3" t="s">
        <v>19</v>
      </c>
      <c r="C29" s="3"/>
      <c r="D29" s="3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20"/>
      <c r="P29" s="20"/>
      <c r="Q29" s="20"/>
    </row>
    <row r="30" spans="1:17">
      <c r="A30" s="12"/>
      <c r="B30" s="32"/>
      <c r="C30" s="32"/>
      <c r="D30" s="32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ht="14.25" customHeight="1">
      <c r="A31" s="1186" t="s">
        <v>652</v>
      </c>
      <c r="B31" s="1186"/>
      <c r="C31" s="1186"/>
      <c r="D31" s="1186"/>
      <c r="E31" s="1186"/>
      <c r="F31" s="1186"/>
      <c r="G31" s="1186"/>
      <c r="H31" s="1186"/>
      <c r="I31" s="1186"/>
      <c r="J31" s="1186"/>
      <c r="K31" s="1186"/>
      <c r="L31" s="1186"/>
      <c r="M31" s="1186"/>
      <c r="N31" s="1186"/>
      <c r="O31" s="1186"/>
      <c r="P31" s="1186"/>
      <c r="Q31" s="1186"/>
    </row>
    <row r="32" spans="1:17" ht="15.75" customHeight="1">
      <c r="A32" s="36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</row>
    <row r="33" spans="1:18" ht="15.75" customHeight="1">
      <c r="A33" s="15" t="s">
        <v>12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P33" s="1039" t="s">
        <v>13</v>
      </c>
      <c r="Q33" s="1039"/>
    </row>
    <row r="34" spans="1:18" ht="12.75" customHeight="1">
      <c r="A34" s="1039" t="s">
        <v>14</v>
      </c>
      <c r="B34" s="1039"/>
      <c r="C34" s="1039"/>
      <c r="D34" s="1039"/>
      <c r="E34" s="1039"/>
      <c r="F34" s="1039"/>
      <c r="G34" s="1039"/>
      <c r="H34" s="1039"/>
      <c r="I34" s="1039"/>
      <c r="J34" s="1039"/>
      <c r="K34" s="1039"/>
      <c r="L34" s="1039"/>
      <c r="M34" s="1039"/>
      <c r="N34" s="1039"/>
      <c r="O34" s="1039"/>
      <c r="P34" s="1039"/>
      <c r="Q34" s="1039"/>
    </row>
    <row r="35" spans="1:18" ht="12.75" customHeight="1">
      <c r="A35" s="1039" t="s">
        <v>20</v>
      </c>
      <c r="B35" s="1039"/>
      <c r="C35" s="1039"/>
      <c r="D35" s="1039"/>
      <c r="E35" s="1039"/>
      <c r="F35" s="1039"/>
      <c r="G35" s="1039"/>
      <c r="H35" s="1039"/>
      <c r="I35" s="1039"/>
      <c r="J35" s="1039"/>
      <c r="K35" s="1039"/>
      <c r="L35" s="1039"/>
      <c r="M35" s="1039"/>
      <c r="N35" s="1039"/>
      <c r="O35" s="1039"/>
      <c r="P35" s="1039"/>
      <c r="Q35" s="1039"/>
    </row>
    <row r="36" spans="1:18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O36" s="1033" t="s">
        <v>76</v>
      </c>
      <c r="P36" s="1033"/>
      <c r="Q36" s="1033"/>
      <c r="R36" s="37"/>
    </row>
  </sheetData>
  <mergeCells count="19">
    <mergeCell ref="B10:B11"/>
    <mergeCell ref="C10:E10"/>
    <mergeCell ref="F10:H10"/>
    <mergeCell ref="O36:Q36"/>
    <mergeCell ref="R1:R10"/>
    <mergeCell ref="A35:Q35"/>
    <mergeCell ref="I10:K10"/>
    <mergeCell ref="L10:N10"/>
    <mergeCell ref="O10:Q10"/>
    <mergeCell ref="P33:Q33"/>
    <mergeCell ref="A34:Q34"/>
    <mergeCell ref="A8:B8"/>
    <mergeCell ref="A31:Q31"/>
    <mergeCell ref="P1:Q1"/>
    <mergeCell ref="A2:Q2"/>
    <mergeCell ref="A3:Q3"/>
    <mergeCell ref="N9:Q9"/>
    <mergeCell ref="D6:O6"/>
    <mergeCell ref="A10:A11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topLeftCell="A4" zoomScale="80" zoomScaleNormal="80" zoomScaleSheetLayoutView="77" workbookViewId="0">
      <selection activeCell="W17" sqref="W17"/>
    </sheetView>
  </sheetViews>
  <sheetFormatPr defaultRowHeight="12.75"/>
  <cols>
    <col min="2" max="2" width="11.5703125" customWidth="1"/>
    <col min="3" max="3" width="14.7109375" customWidth="1"/>
    <col min="4" max="4" width="11.28515625" customWidth="1"/>
    <col min="5" max="5" width="12.42578125" customWidth="1"/>
    <col min="6" max="6" width="12" customWidth="1"/>
    <col min="7" max="7" width="13.140625" customWidth="1"/>
    <col min="20" max="20" width="10.42578125" customWidth="1"/>
    <col min="21" max="21" width="11.140625" customWidth="1"/>
    <col min="22" max="22" width="11.85546875" customWidth="1"/>
  </cols>
  <sheetData>
    <row r="1" spans="1:22" ht="15">
      <c r="Q1" s="1187" t="s">
        <v>57</v>
      </c>
      <c r="R1" s="1187"/>
      <c r="S1" s="1187"/>
    </row>
    <row r="3" spans="1:22" ht="15">
      <c r="A3" s="1156" t="s">
        <v>0</v>
      </c>
      <c r="B3" s="1156"/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  <c r="O3" s="1156"/>
      <c r="P3" s="1156"/>
      <c r="Q3" s="1156"/>
    </row>
    <row r="4" spans="1:22" ht="20.25">
      <c r="A4" s="1072" t="s">
        <v>546</v>
      </c>
      <c r="B4" s="1072"/>
      <c r="C4" s="1072"/>
      <c r="D4" s="1072"/>
      <c r="E4" s="1072"/>
      <c r="F4" s="1072"/>
      <c r="G4" s="1072"/>
      <c r="H4" s="1072"/>
      <c r="I4" s="1072"/>
      <c r="J4" s="1072"/>
      <c r="K4" s="1072"/>
      <c r="L4" s="1072"/>
      <c r="M4" s="1072"/>
      <c r="N4" s="1072"/>
      <c r="O4" s="1072"/>
      <c r="P4" s="1072"/>
      <c r="Q4" s="45"/>
    </row>
    <row r="5" spans="1:22" ht="15.75">
      <c r="A5" s="1188" t="s">
        <v>425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M5" s="1188"/>
      <c r="N5" s="1188"/>
      <c r="O5" s="1188"/>
      <c r="P5" s="1188"/>
      <c r="Q5" s="1188"/>
    </row>
    <row r="6" spans="1:22">
      <c r="A6" s="37"/>
      <c r="B6" s="37"/>
      <c r="C6" s="17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U6" s="37"/>
    </row>
    <row r="8" spans="1:22" ht="15.75">
      <c r="A8" s="1093" t="s">
        <v>215</v>
      </c>
      <c r="B8" s="1093"/>
      <c r="C8" s="1093"/>
      <c r="D8" s="1093"/>
      <c r="E8" s="1093"/>
      <c r="F8" s="1093"/>
      <c r="G8" s="1093"/>
      <c r="H8" s="1093"/>
      <c r="I8" s="1093"/>
      <c r="J8" s="1093"/>
      <c r="K8" s="1093"/>
      <c r="L8" s="1093"/>
      <c r="M8" s="1093"/>
      <c r="N8" s="1093"/>
      <c r="O8" s="1093"/>
      <c r="P8" s="1093"/>
      <c r="Q8" s="1093"/>
      <c r="R8" s="1093"/>
      <c r="S8" s="1093"/>
    </row>
    <row r="9" spans="1:22" ht="15.75">
      <c r="A9" s="48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1189" t="s">
        <v>209</v>
      </c>
      <c r="Q9" s="1189"/>
      <c r="R9" s="1189"/>
      <c r="S9" s="1189"/>
      <c r="U9" s="41"/>
    </row>
    <row r="10" spans="1:22">
      <c r="P10" s="1168" t="s">
        <v>569</v>
      </c>
      <c r="Q10" s="1168"/>
      <c r="R10" s="1168"/>
      <c r="S10" s="1168"/>
    </row>
    <row r="11" spans="1:22" ht="28.5" customHeight="1">
      <c r="A11" s="1191" t="s">
        <v>26</v>
      </c>
      <c r="B11" s="1153" t="s">
        <v>187</v>
      </c>
      <c r="C11" s="1153" t="s">
        <v>364</v>
      </c>
      <c r="D11" s="1153" t="s">
        <v>467</v>
      </c>
      <c r="E11" s="1090" t="s">
        <v>579</v>
      </c>
      <c r="F11" s="1090"/>
      <c r="G11" s="1090"/>
      <c r="H11" s="1102" t="s">
        <v>577</v>
      </c>
      <c r="I11" s="1125"/>
      <c r="J11" s="1103"/>
      <c r="K11" s="1057" t="s">
        <v>366</v>
      </c>
      <c r="L11" s="1058"/>
      <c r="M11" s="1185"/>
      <c r="N11" s="1163" t="s">
        <v>145</v>
      </c>
      <c r="O11" s="1190"/>
      <c r="P11" s="1161"/>
      <c r="Q11" s="1089" t="s">
        <v>580</v>
      </c>
      <c r="R11" s="1089"/>
      <c r="S11" s="1089"/>
      <c r="T11" s="1153" t="s">
        <v>236</v>
      </c>
      <c r="U11" s="1153" t="s">
        <v>418</v>
      </c>
      <c r="V11" s="1153" t="s">
        <v>367</v>
      </c>
    </row>
    <row r="12" spans="1:22" ht="65.25" customHeight="1">
      <c r="A12" s="1192"/>
      <c r="B12" s="1154"/>
      <c r="C12" s="1154"/>
      <c r="D12" s="1154"/>
      <c r="E12" s="5" t="s">
        <v>161</v>
      </c>
      <c r="F12" s="5" t="s">
        <v>188</v>
      </c>
      <c r="G12" s="5" t="s">
        <v>19</v>
      </c>
      <c r="H12" s="5" t="s">
        <v>161</v>
      </c>
      <c r="I12" s="5" t="s">
        <v>188</v>
      </c>
      <c r="J12" s="5" t="s">
        <v>19</v>
      </c>
      <c r="K12" s="5" t="s">
        <v>161</v>
      </c>
      <c r="L12" s="5" t="s">
        <v>188</v>
      </c>
      <c r="M12" s="5" t="s">
        <v>19</v>
      </c>
      <c r="N12" s="5" t="s">
        <v>161</v>
      </c>
      <c r="O12" s="5" t="s">
        <v>188</v>
      </c>
      <c r="P12" s="5" t="s">
        <v>19</v>
      </c>
      <c r="Q12" s="5" t="s">
        <v>218</v>
      </c>
      <c r="R12" s="5" t="s">
        <v>200</v>
      </c>
      <c r="S12" s="5" t="s">
        <v>201</v>
      </c>
      <c r="T12" s="1154"/>
      <c r="U12" s="1154"/>
      <c r="V12" s="1154"/>
    </row>
    <row r="13" spans="1:22">
      <c r="A13" s="175">
        <v>1</v>
      </c>
      <c r="B13" s="114">
        <v>2</v>
      </c>
      <c r="C13" s="8">
        <v>3</v>
      </c>
      <c r="D13" s="114">
        <v>4</v>
      </c>
      <c r="E13" s="114">
        <v>5</v>
      </c>
      <c r="F13" s="8">
        <v>6</v>
      </c>
      <c r="G13" s="114">
        <v>7</v>
      </c>
      <c r="H13" s="114">
        <v>8</v>
      </c>
      <c r="I13" s="8">
        <v>9</v>
      </c>
      <c r="J13" s="114">
        <v>10</v>
      </c>
      <c r="K13" s="114">
        <v>11</v>
      </c>
      <c r="L13" s="8">
        <v>12</v>
      </c>
      <c r="M13" s="114">
        <v>13</v>
      </c>
      <c r="N13" s="114">
        <v>14</v>
      </c>
      <c r="O13" s="8">
        <v>15</v>
      </c>
      <c r="P13" s="114">
        <v>16</v>
      </c>
      <c r="Q13" s="114">
        <v>17</v>
      </c>
      <c r="R13" s="8">
        <v>18</v>
      </c>
      <c r="S13" s="114">
        <v>19</v>
      </c>
      <c r="T13" s="114">
        <v>20</v>
      </c>
      <c r="U13" s="8">
        <v>21</v>
      </c>
      <c r="V13" s="114">
        <v>22</v>
      </c>
    </row>
    <row r="14" spans="1:22">
      <c r="A14" s="19">
        <v>1</v>
      </c>
      <c r="B14" s="176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>
      <c r="A15" s="19">
        <v>2</v>
      </c>
      <c r="B15" s="176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13.5" customHeight="1">
      <c r="A16" s="19">
        <v>3</v>
      </c>
      <c r="B16" s="176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>
      <c r="A17" s="19">
        <v>4</v>
      </c>
      <c r="B17" s="176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>
      <c r="A18" s="19">
        <v>5</v>
      </c>
      <c r="B18" s="176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16.5" customHeight="1">
      <c r="A19" s="19">
        <v>6</v>
      </c>
      <c r="B19" s="176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>
      <c r="A20" s="19">
        <v>7</v>
      </c>
      <c r="B20" s="176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>
      <c r="A21" s="19">
        <v>8</v>
      </c>
      <c r="B21" s="176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>
      <c r="A22" s="19">
        <v>9</v>
      </c>
      <c r="B22" s="176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>
      <c r="A23" s="19">
        <v>10</v>
      </c>
      <c r="B23" s="176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>
      <c r="A24" s="19">
        <v>11</v>
      </c>
      <c r="B24" s="176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>
      <c r="A25" s="19">
        <v>12</v>
      </c>
      <c r="B25" s="176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16.5" customHeight="1">
      <c r="A26" s="19">
        <v>13</v>
      </c>
      <c r="B26" s="176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>
      <c r="A27" s="19">
        <v>14</v>
      </c>
      <c r="B27" s="176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>
      <c r="A28" s="19" t="s">
        <v>7</v>
      </c>
      <c r="B28" s="176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>
      <c r="A29" s="19" t="s">
        <v>7</v>
      </c>
      <c r="B29" s="176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>
      <c r="A30" s="31" t="s">
        <v>19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5" spans="1:21">
      <c r="A35" s="15" t="s">
        <v>12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6"/>
      <c r="O35" s="16"/>
      <c r="P35" s="1039" t="s">
        <v>13</v>
      </c>
      <c r="Q35" s="1039"/>
      <c r="U35" s="15"/>
    </row>
    <row r="36" spans="1:21">
      <c r="A36" s="1039" t="s">
        <v>14</v>
      </c>
      <c r="B36" s="1039"/>
      <c r="C36" s="1039"/>
      <c r="D36" s="1039"/>
      <c r="E36" s="1039"/>
      <c r="F36" s="1039"/>
      <c r="G36" s="1039"/>
      <c r="H36" s="1039"/>
      <c r="I36" s="1039"/>
      <c r="J36" s="1039"/>
      <c r="K36" s="1039"/>
      <c r="L36" s="1039"/>
      <c r="M36" s="1039"/>
      <c r="N36" s="1039"/>
      <c r="O36" s="1039"/>
      <c r="P36" s="1039"/>
      <c r="Q36" s="1039"/>
    </row>
    <row r="37" spans="1:21">
      <c r="A37" s="1039" t="s">
        <v>20</v>
      </c>
      <c r="B37" s="1039"/>
      <c r="C37" s="1039"/>
      <c r="D37" s="1039"/>
      <c r="E37" s="1039"/>
      <c r="F37" s="1039"/>
      <c r="G37" s="1039"/>
      <c r="H37" s="1039"/>
      <c r="I37" s="1039"/>
      <c r="J37" s="1039"/>
      <c r="K37" s="1039"/>
      <c r="L37" s="1039"/>
      <c r="M37" s="1039"/>
      <c r="N37" s="1039"/>
      <c r="O37" s="1039"/>
      <c r="P37" s="1039"/>
      <c r="Q37" s="1039"/>
    </row>
    <row r="38" spans="1:21">
      <c r="O38" s="1033" t="s">
        <v>76</v>
      </c>
      <c r="P38" s="1033"/>
      <c r="Q38" s="1033"/>
    </row>
  </sheetData>
  <mergeCells count="23">
    <mergeCell ref="O38:Q38"/>
    <mergeCell ref="P35:Q35"/>
    <mergeCell ref="A36:Q36"/>
    <mergeCell ref="A37:Q37"/>
    <mergeCell ref="H11:J11"/>
    <mergeCell ref="Q11:S11"/>
    <mergeCell ref="E11:G11"/>
    <mergeCell ref="A4:P4"/>
    <mergeCell ref="V11:V12"/>
    <mergeCell ref="Q1:S1"/>
    <mergeCell ref="A3:Q3"/>
    <mergeCell ref="A5:Q5"/>
    <mergeCell ref="A8:S8"/>
    <mergeCell ref="P9:S9"/>
    <mergeCell ref="C11:C12"/>
    <mergeCell ref="B11:B12"/>
    <mergeCell ref="N11:P11"/>
    <mergeCell ref="A11:A12"/>
    <mergeCell ref="U11:U12"/>
    <mergeCell ref="P10:S10"/>
    <mergeCell ref="T11:T12"/>
    <mergeCell ref="K11:M11"/>
    <mergeCell ref="D11:D12"/>
  </mergeCells>
  <printOptions horizontalCentered="1"/>
  <pageMargins left="0.70866141732283472" right="0.70866141732283472" top="0.23622047244094491" bottom="0" header="0.31496062992125984" footer="0.31496062992125984"/>
  <pageSetup paperSize="9" scale="58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topLeftCell="E1" zoomScale="80" zoomScaleNormal="80" zoomScaleSheetLayoutView="70" workbookViewId="0">
      <selection activeCell="V13" sqref="V13"/>
    </sheetView>
  </sheetViews>
  <sheetFormatPr defaultRowHeight="12.75"/>
  <cols>
    <col min="2" max="2" width="11.5703125" customWidth="1"/>
    <col min="3" max="3" width="14.7109375" customWidth="1"/>
    <col min="4" max="4" width="11.140625" customWidth="1"/>
    <col min="5" max="5" width="12.42578125" customWidth="1"/>
    <col min="6" max="6" width="12" customWidth="1"/>
    <col min="7" max="7" width="13.140625" customWidth="1"/>
    <col min="20" max="20" width="10.42578125" customWidth="1"/>
    <col min="21" max="21" width="11.140625" customWidth="1"/>
    <col min="22" max="22" width="11.85546875" customWidth="1"/>
  </cols>
  <sheetData>
    <row r="1" spans="1:22" ht="15">
      <c r="Q1" s="1187" t="s">
        <v>189</v>
      </c>
      <c r="R1" s="1187"/>
      <c r="S1" s="1187"/>
    </row>
    <row r="3" spans="1:22" ht="15">
      <c r="A3" s="1156" t="s">
        <v>0</v>
      </c>
      <c r="B3" s="1156"/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  <c r="O3" s="1156"/>
      <c r="P3" s="1156"/>
      <c r="Q3" s="1156"/>
    </row>
    <row r="4" spans="1:22" ht="20.25">
      <c r="A4" s="1072" t="s">
        <v>546</v>
      </c>
      <c r="B4" s="1072"/>
      <c r="C4" s="1072"/>
      <c r="D4" s="1072"/>
      <c r="E4" s="1072"/>
      <c r="F4" s="1072"/>
      <c r="G4" s="1072"/>
      <c r="H4" s="1072"/>
      <c r="I4" s="1072"/>
      <c r="J4" s="1072"/>
      <c r="K4" s="1072"/>
      <c r="L4" s="1072"/>
      <c r="M4" s="1072"/>
      <c r="N4" s="1072"/>
      <c r="O4" s="1072"/>
      <c r="P4" s="1072"/>
      <c r="Q4" s="45"/>
    </row>
    <row r="5" spans="1:22" ht="15.75">
      <c r="A5" s="1188" t="s">
        <v>193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M5" s="1188"/>
      <c r="N5" s="1188"/>
      <c r="O5" s="1188"/>
      <c r="P5" s="1188"/>
      <c r="Q5" s="1188"/>
    </row>
    <row r="6" spans="1:22">
      <c r="A6" s="37"/>
      <c r="B6" s="37"/>
      <c r="C6" s="17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U6" s="37"/>
    </row>
    <row r="7" spans="1:22" ht="15.75">
      <c r="A7" s="1093" t="s">
        <v>426</v>
      </c>
      <c r="B7" s="1093"/>
      <c r="C7" s="1093"/>
      <c r="D7" s="1093"/>
      <c r="E7" s="1093"/>
      <c r="F7" s="1093"/>
      <c r="G7" s="1093"/>
      <c r="H7" s="1093"/>
      <c r="I7" s="1093"/>
      <c r="J7" s="1093"/>
      <c r="K7" s="1093"/>
      <c r="L7" s="1093"/>
      <c r="M7" s="1093"/>
      <c r="N7" s="1093"/>
      <c r="O7" s="1093"/>
      <c r="P7" s="1093"/>
      <c r="Q7" s="1093"/>
      <c r="R7" s="1093"/>
      <c r="S7" s="1093"/>
    </row>
    <row r="8" spans="1:22" ht="15.75">
      <c r="A8" s="48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1189" t="s">
        <v>209</v>
      </c>
      <c r="Q8" s="1189"/>
      <c r="R8" s="1189"/>
      <c r="S8" s="1189"/>
      <c r="U8" s="41"/>
    </row>
    <row r="9" spans="1:22">
      <c r="P9" s="1168" t="s">
        <v>569</v>
      </c>
      <c r="Q9" s="1168"/>
      <c r="R9" s="1168"/>
      <c r="S9" s="1168"/>
    </row>
    <row r="10" spans="1:22" ht="28.5" customHeight="1">
      <c r="A10" s="1191" t="s">
        <v>26</v>
      </c>
      <c r="B10" s="1153" t="s">
        <v>187</v>
      </c>
      <c r="C10" s="1153" t="s">
        <v>364</v>
      </c>
      <c r="D10" s="1153" t="s">
        <v>468</v>
      </c>
      <c r="E10" s="1090" t="s">
        <v>579</v>
      </c>
      <c r="F10" s="1090"/>
      <c r="G10" s="1090"/>
      <c r="H10" s="1102" t="s">
        <v>577</v>
      </c>
      <c r="I10" s="1125"/>
      <c r="J10" s="1103"/>
      <c r="K10" s="1057" t="s">
        <v>366</v>
      </c>
      <c r="L10" s="1058"/>
      <c r="M10" s="1185"/>
      <c r="N10" s="1163" t="s">
        <v>145</v>
      </c>
      <c r="O10" s="1190"/>
      <c r="P10" s="1161"/>
      <c r="Q10" s="1089" t="s">
        <v>580</v>
      </c>
      <c r="R10" s="1089"/>
      <c r="S10" s="1089"/>
      <c r="T10" s="1153" t="s">
        <v>236</v>
      </c>
      <c r="U10" s="1153" t="s">
        <v>418</v>
      </c>
      <c r="V10" s="1153" t="s">
        <v>367</v>
      </c>
    </row>
    <row r="11" spans="1:22" ht="69" customHeight="1">
      <c r="A11" s="1192"/>
      <c r="B11" s="1154"/>
      <c r="C11" s="1154"/>
      <c r="D11" s="1154"/>
      <c r="E11" s="5" t="s">
        <v>161</v>
      </c>
      <c r="F11" s="5" t="s">
        <v>188</v>
      </c>
      <c r="G11" s="5" t="s">
        <v>19</v>
      </c>
      <c r="H11" s="5" t="s">
        <v>161</v>
      </c>
      <c r="I11" s="5" t="s">
        <v>188</v>
      </c>
      <c r="J11" s="5" t="s">
        <v>19</v>
      </c>
      <c r="K11" s="5" t="s">
        <v>161</v>
      </c>
      <c r="L11" s="5" t="s">
        <v>188</v>
      </c>
      <c r="M11" s="5" t="s">
        <v>19</v>
      </c>
      <c r="N11" s="5" t="s">
        <v>161</v>
      </c>
      <c r="O11" s="5" t="s">
        <v>188</v>
      </c>
      <c r="P11" s="5" t="s">
        <v>19</v>
      </c>
      <c r="Q11" s="5" t="s">
        <v>218</v>
      </c>
      <c r="R11" s="5" t="s">
        <v>200</v>
      </c>
      <c r="S11" s="5" t="s">
        <v>201</v>
      </c>
      <c r="T11" s="1154"/>
      <c r="U11" s="1154"/>
      <c r="V11" s="1154"/>
    </row>
    <row r="12" spans="1:22">
      <c r="A12" s="175">
        <v>1</v>
      </c>
      <c r="B12" s="114">
        <v>2</v>
      </c>
      <c r="C12" s="8">
        <v>3</v>
      </c>
      <c r="D12" s="175">
        <v>4</v>
      </c>
      <c r="E12" s="114">
        <v>5</v>
      </c>
      <c r="F12" s="8">
        <v>6</v>
      </c>
      <c r="G12" s="175">
        <v>7</v>
      </c>
      <c r="H12" s="114">
        <v>8</v>
      </c>
      <c r="I12" s="8">
        <v>9</v>
      </c>
      <c r="J12" s="175">
        <v>10</v>
      </c>
      <c r="K12" s="114">
        <v>11</v>
      </c>
      <c r="L12" s="8">
        <v>12</v>
      </c>
      <c r="M12" s="175">
        <v>13</v>
      </c>
      <c r="N12" s="114">
        <v>14</v>
      </c>
      <c r="O12" s="8">
        <v>15</v>
      </c>
      <c r="P12" s="175">
        <v>16</v>
      </c>
      <c r="Q12" s="114">
        <v>17</v>
      </c>
      <c r="R12" s="8">
        <v>18</v>
      </c>
      <c r="S12" s="175">
        <v>19</v>
      </c>
      <c r="T12" s="114">
        <v>20</v>
      </c>
      <c r="U12" s="175">
        <v>21</v>
      </c>
      <c r="V12" s="114">
        <v>22</v>
      </c>
    </row>
    <row r="13" spans="1:22">
      <c r="A13" s="19">
        <v>1</v>
      </c>
      <c r="B13" s="176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>
      <c r="A14" s="19">
        <v>2</v>
      </c>
      <c r="B14" s="176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6.5" customHeight="1">
      <c r="A15" s="19">
        <v>3</v>
      </c>
      <c r="B15" s="176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>
      <c r="A16" s="19">
        <v>4</v>
      </c>
      <c r="B16" s="176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>
      <c r="A17" s="19">
        <v>5</v>
      </c>
      <c r="B17" s="176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>
      <c r="A18" s="19">
        <v>6</v>
      </c>
      <c r="B18" s="176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>
      <c r="A19" s="19">
        <v>7</v>
      </c>
      <c r="B19" s="176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>
      <c r="A20" s="19">
        <v>8</v>
      </c>
      <c r="B20" s="176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>
      <c r="A21" s="19">
        <v>9</v>
      </c>
      <c r="B21" s="176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>
      <c r="A22" s="19">
        <v>10</v>
      </c>
      <c r="B22" s="176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16.5" customHeight="1">
      <c r="A23" s="19">
        <v>11</v>
      </c>
      <c r="B23" s="176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>
      <c r="A24" s="19">
        <v>12</v>
      </c>
      <c r="B24" s="176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>
      <c r="A25" s="19">
        <v>13</v>
      </c>
      <c r="B25" s="176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16.5" customHeight="1">
      <c r="A26" s="19">
        <v>14</v>
      </c>
      <c r="B26" s="176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>
      <c r="A27" s="19" t="s">
        <v>7</v>
      </c>
      <c r="B27" s="176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>
      <c r="A28" s="19" t="s">
        <v>7</v>
      </c>
      <c r="B28" s="176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>
      <c r="A29" s="31" t="s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4" spans="1:21">
      <c r="A34" s="15" t="s">
        <v>12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6"/>
      <c r="O34" s="16"/>
      <c r="P34" s="1039" t="s">
        <v>13</v>
      </c>
      <c r="Q34" s="1039"/>
      <c r="U34" s="15"/>
    </row>
    <row r="35" spans="1:21">
      <c r="A35" s="1039" t="s">
        <v>14</v>
      </c>
      <c r="B35" s="1039"/>
      <c r="C35" s="1039"/>
      <c r="D35" s="1039"/>
      <c r="E35" s="1039"/>
      <c r="F35" s="1039"/>
      <c r="G35" s="1039"/>
      <c r="H35" s="1039"/>
      <c r="I35" s="1039"/>
      <c r="J35" s="1039"/>
      <c r="K35" s="1039"/>
      <c r="L35" s="1039"/>
      <c r="M35" s="1039"/>
      <c r="N35" s="1039"/>
      <c r="O35" s="1039"/>
      <c r="P35" s="1039"/>
      <c r="Q35" s="1039"/>
    </row>
    <row r="36" spans="1:21">
      <c r="A36" s="1039" t="s">
        <v>20</v>
      </c>
      <c r="B36" s="1039"/>
      <c r="C36" s="1039"/>
      <c r="D36" s="1039"/>
      <c r="E36" s="1039"/>
      <c r="F36" s="1039"/>
      <c r="G36" s="1039"/>
      <c r="H36" s="1039"/>
      <c r="I36" s="1039"/>
      <c r="J36" s="1039"/>
      <c r="K36" s="1039"/>
      <c r="L36" s="1039"/>
      <c r="M36" s="1039"/>
      <c r="N36" s="1039"/>
      <c r="O36" s="1039"/>
      <c r="P36" s="1039"/>
      <c r="Q36" s="1039"/>
    </row>
    <row r="37" spans="1:21">
      <c r="O37" s="1033" t="s">
        <v>76</v>
      </c>
      <c r="P37" s="1033"/>
      <c r="Q37" s="1033"/>
    </row>
  </sheetData>
  <mergeCells count="23">
    <mergeCell ref="Q1:S1"/>
    <mergeCell ref="A3:Q3"/>
    <mergeCell ref="A4:P4"/>
    <mergeCell ref="A5:Q5"/>
    <mergeCell ref="A7:S7"/>
    <mergeCell ref="P8:S8"/>
    <mergeCell ref="P9:S9"/>
    <mergeCell ref="A10:A11"/>
    <mergeCell ref="B10:B11"/>
    <mergeCell ref="C10:C11"/>
    <mergeCell ref="D10:D11"/>
    <mergeCell ref="E10:G10"/>
    <mergeCell ref="H10:J10"/>
    <mergeCell ref="K10:M10"/>
    <mergeCell ref="N10:P10"/>
    <mergeCell ref="Q10:S10"/>
    <mergeCell ref="O37:Q37"/>
    <mergeCell ref="U10:U11"/>
    <mergeCell ref="T10:T11"/>
    <mergeCell ref="V10:V11"/>
    <mergeCell ref="P34:Q34"/>
    <mergeCell ref="A35:Q35"/>
    <mergeCell ref="A36:Q36"/>
  </mergeCells>
  <printOptions horizontalCentered="1"/>
  <pageMargins left="0.70866141732283472" right="0.70866141732283472" top="0.23622047244094491" bottom="0" header="0.31496062992125984" footer="0.31496062992125984"/>
  <pageSetup paperSize="9" scale="58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zoomScaleSheetLayoutView="86" workbookViewId="0">
      <selection activeCell="I20" sqref="I20"/>
    </sheetView>
  </sheetViews>
  <sheetFormatPr defaultColWidth="9.140625" defaultRowHeight="12.75"/>
  <cols>
    <col min="1" max="1" width="9.140625" style="16"/>
    <col min="2" max="2" width="17.140625" style="16" customWidth="1"/>
    <col min="3" max="3" width="16.5703125" style="16" customWidth="1"/>
    <col min="4" max="4" width="15.85546875" style="16" customWidth="1"/>
    <col min="5" max="5" width="18.85546875" style="16" customWidth="1"/>
    <col min="6" max="6" width="19" style="344" customWidth="1"/>
    <col min="7" max="7" width="22.5703125" style="16" customWidth="1"/>
    <col min="8" max="8" width="16.7109375" style="16" customWidth="1"/>
    <col min="9" max="9" width="30.140625" style="16" customWidth="1"/>
    <col min="10" max="16384" width="9.140625" style="16"/>
  </cols>
  <sheetData>
    <row r="1" spans="1:22" customFormat="1" ht="15">
      <c r="I1" s="42" t="s">
        <v>58</v>
      </c>
      <c r="J1" s="44"/>
    </row>
    <row r="2" spans="1:22" customFormat="1" ht="15">
      <c r="D2" s="46" t="s">
        <v>0</v>
      </c>
      <c r="E2" s="46"/>
      <c r="F2" s="46"/>
      <c r="G2" s="46"/>
      <c r="H2" s="46"/>
      <c r="I2" s="46"/>
      <c r="J2" s="46"/>
    </row>
    <row r="3" spans="1:22" customFormat="1" ht="20.25">
      <c r="B3" s="179"/>
      <c r="C3" s="1092" t="s">
        <v>546</v>
      </c>
      <c r="D3" s="1092"/>
      <c r="E3" s="1092"/>
      <c r="F3" s="343"/>
      <c r="G3" s="134"/>
      <c r="H3" s="134"/>
      <c r="I3" s="134"/>
      <c r="J3" s="45"/>
    </row>
    <row r="4" spans="1:22" customFormat="1" ht="10.5" customHeight="1"/>
    <row r="5" spans="1:22" ht="30.75" customHeight="1">
      <c r="A5" s="1193" t="s">
        <v>581</v>
      </c>
      <c r="B5" s="1193"/>
      <c r="C5" s="1193"/>
      <c r="D5" s="1193"/>
      <c r="E5" s="1193"/>
      <c r="F5" s="1193"/>
      <c r="G5" s="1193"/>
      <c r="H5" s="1193"/>
      <c r="I5" s="1193"/>
    </row>
    <row r="7" spans="1:22" ht="0.75" customHeight="1"/>
    <row r="8" spans="1:22">
      <c r="A8" s="15" t="s">
        <v>29</v>
      </c>
      <c r="I8" s="34" t="s">
        <v>25</v>
      </c>
    </row>
    <row r="9" spans="1:22">
      <c r="D9" s="1144" t="s">
        <v>569</v>
      </c>
      <c r="E9" s="1144"/>
      <c r="F9" s="1144"/>
      <c r="G9" s="1144"/>
      <c r="H9" s="1144"/>
      <c r="I9" s="1144"/>
      <c r="U9" s="20"/>
      <c r="V9" s="23"/>
    </row>
    <row r="10" spans="1:22" ht="44.25" customHeight="1">
      <c r="A10" s="5" t="s">
        <v>2</v>
      </c>
      <c r="B10" s="5" t="s">
        <v>3</v>
      </c>
      <c r="C10" s="2" t="s">
        <v>579</v>
      </c>
      <c r="D10" s="2" t="s">
        <v>582</v>
      </c>
      <c r="E10" s="2" t="s">
        <v>106</v>
      </c>
      <c r="F10" s="341" t="s">
        <v>212</v>
      </c>
      <c r="G10" s="2" t="s">
        <v>427</v>
      </c>
      <c r="H10" s="2" t="s">
        <v>145</v>
      </c>
      <c r="I10" s="35" t="s">
        <v>653</v>
      </c>
    </row>
    <row r="11" spans="1:22" s="123" customFormat="1" ht="15.75" customHeight="1">
      <c r="A11" s="69">
        <v>1</v>
      </c>
      <c r="B11" s="68">
        <v>2</v>
      </c>
      <c r="C11" s="69">
        <v>3</v>
      </c>
      <c r="D11" s="68">
        <v>4</v>
      </c>
      <c r="E11" s="69">
        <v>5</v>
      </c>
      <c r="F11" s="68">
        <v>6</v>
      </c>
      <c r="G11" s="69">
        <v>7</v>
      </c>
      <c r="H11" s="68">
        <v>8</v>
      </c>
      <c r="I11" s="69">
        <v>9</v>
      </c>
    </row>
    <row r="12" spans="1:22" ht="18" customHeight="1">
      <c r="A12" s="19">
        <v>1</v>
      </c>
      <c r="B12" s="20"/>
      <c r="C12" s="20"/>
      <c r="D12" s="20"/>
      <c r="E12" s="31"/>
      <c r="F12" s="31"/>
      <c r="G12" s="31"/>
      <c r="H12" s="20"/>
      <c r="I12" s="20"/>
    </row>
    <row r="13" spans="1:22" ht="74.25" hidden="1" customHeight="1">
      <c r="A13" s="19">
        <v>2</v>
      </c>
      <c r="B13" s="20"/>
      <c r="C13" s="20"/>
      <c r="D13" s="20"/>
      <c r="E13" s="20"/>
      <c r="F13" s="20"/>
      <c r="G13" s="20"/>
      <c r="H13" s="20"/>
      <c r="I13" s="20"/>
    </row>
    <row r="14" spans="1:22" ht="12" customHeight="1">
      <c r="A14" s="19">
        <v>2</v>
      </c>
      <c r="B14" s="20"/>
      <c r="C14" s="20"/>
      <c r="D14" s="20"/>
      <c r="E14" s="20"/>
      <c r="F14" s="20"/>
      <c r="G14" s="20"/>
      <c r="H14" s="20"/>
      <c r="I14" s="20"/>
    </row>
    <row r="15" spans="1:22">
      <c r="A15" s="19">
        <v>3</v>
      </c>
      <c r="B15" s="20"/>
      <c r="C15" s="20"/>
      <c r="D15" s="20"/>
      <c r="E15" s="20"/>
      <c r="F15" s="20"/>
      <c r="G15" s="20"/>
      <c r="H15" s="20"/>
      <c r="I15" s="20"/>
    </row>
    <row r="16" spans="1:22" ht="15.75" customHeight="1">
      <c r="A16" s="19">
        <v>4</v>
      </c>
      <c r="B16" s="20"/>
      <c r="C16" s="20"/>
      <c r="D16" s="20"/>
      <c r="E16" s="20"/>
      <c r="F16" s="20"/>
      <c r="G16" s="20"/>
      <c r="H16" s="20"/>
      <c r="I16" s="20"/>
    </row>
    <row r="17" spans="1:10" ht="12.75" customHeight="1">
      <c r="A17" s="19">
        <v>5</v>
      </c>
      <c r="B17" s="20"/>
      <c r="C17" s="20"/>
      <c r="D17" s="20"/>
      <c r="E17" s="20"/>
      <c r="F17" s="20"/>
      <c r="G17" s="20"/>
      <c r="H17" s="20"/>
      <c r="I17" s="20"/>
    </row>
    <row r="18" spans="1:10" ht="12.75" customHeight="1">
      <c r="A18" s="19">
        <v>6</v>
      </c>
      <c r="B18" s="20"/>
      <c r="C18" s="20"/>
      <c r="D18" s="20"/>
      <c r="E18" s="20"/>
      <c r="F18" s="20"/>
      <c r="G18" s="20"/>
      <c r="H18" s="20"/>
      <c r="I18" s="20"/>
    </row>
    <row r="19" spans="1:10">
      <c r="A19" s="19">
        <v>7</v>
      </c>
      <c r="B19" s="20"/>
      <c r="C19" s="20"/>
      <c r="D19" s="20"/>
      <c r="E19" s="31"/>
      <c r="F19" s="31"/>
      <c r="G19" s="31"/>
      <c r="H19" s="31"/>
      <c r="I19" s="20"/>
    </row>
    <row r="20" spans="1:10">
      <c r="A20" s="19">
        <v>8</v>
      </c>
      <c r="B20" s="20"/>
      <c r="C20" s="20"/>
      <c r="D20" s="20"/>
      <c r="E20" s="20"/>
      <c r="F20" s="20"/>
      <c r="G20" s="20"/>
      <c r="H20" s="20"/>
      <c r="I20" s="20"/>
    </row>
    <row r="21" spans="1:10">
      <c r="A21" s="19">
        <v>9</v>
      </c>
      <c r="B21" s="20"/>
      <c r="C21" s="20"/>
      <c r="D21" s="20"/>
      <c r="E21" s="20"/>
      <c r="F21" s="20"/>
      <c r="G21" s="20"/>
      <c r="H21" s="20"/>
      <c r="I21" s="20"/>
    </row>
    <row r="22" spans="1:10">
      <c r="A22" s="19">
        <v>10</v>
      </c>
      <c r="B22" s="20"/>
      <c r="C22" s="20"/>
      <c r="D22" s="20"/>
      <c r="E22" s="20"/>
      <c r="F22" s="20"/>
      <c r="G22" s="20"/>
      <c r="H22" s="20"/>
      <c r="I22" s="20"/>
    </row>
    <row r="23" spans="1:10">
      <c r="A23" s="19">
        <v>11</v>
      </c>
      <c r="B23" s="20"/>
      <c r="C23" s="20"/>
      <c r="D23" s="20"/>
      <c r="E23" s="20"/>
      <c r="F23" s="20"/>
      <c r="G23" s="20"/>
      <c r="H23" s="20"/>
      <c r="I23" s="20"/>
    </row>
    <row r="24" spans="1:10">
      <c r="A24" s="21">
        <v>12</v>
      </c>
      <c r="B24" s="20"/>
      <c r="C24" s="20"/>
      <c r="D24" s="20"/>
      <c r="E24" s="20"/>
      <c r="F24" s="20"/>
      <c r="G24" s="20"/>
      <c r="H24" s="20"/>
      <c r="I24" s="20"/>
    </row>
    <row r="25" spans="1:10">
      <c r="A25" s="21" t="s">
        <v>7</v>
      </c>
      <c r="B25" s="20"/>
      <c r="C25" s="20"/>
      <c r="D25" s="20"/>
      <c r="E25" s="20"/>
      <c r="F25" s="20"/>
      <c r="G25" s="20"/>
      <c r="H25" s="20"/>
      <c r="I25" s="20"/>
    </row>
    <row r="26" spans="1:10">
      <c r="A26" s="21" t="s">
        <v>7</v>
      </c>
      <c r="B26" s="20"/>
      <c r="C26" s="20"/>
      <c r="D26" s="20"/>
      <c r="E26" s="20"/>
      <c r="F26" s="20"/>
      <c r="G26" s="20"/>
      <c r="H26" s="20"/>
      <c r="I26" s="20"/>
    </row>
    <row r="28" spans="1:10">
      <c r="E28" s="32"/>
      <c r="F28" s="32"/>
      <c r="G28" s="32"/>
      <c r="H28" s="23"/>
      <c r="I28" s="23"/>
    </row>
    <row r="29" spans="1:10">
      <c r="E29" s="12"/>
      <c r="F29" s="12"/>
      <c r="G29" s="12"/>
      <c r="H29" s="32"/>
      <c r="I29" s="23"/>
    </row>
    <row r="30" spans="1:10">
      <c r="A30" s="37" t="s">
        <v>12</v>
      </c>
      <c r="E30" s="37"/>
      <c r="F30" s="37"/>
      <c r="G30" s="37"/>
      <c r="I30" s="1038" t="s">
        <v>13</v>
      </c>
      <c r="J30" s="1038"/>
    </row>
    <row r="31" spans="1:10">
      <c r="E31" s="1039" t="s">
        <v>14</v>
      </c>
      <c r="F31" s="1039"/>
      <c r="G31" s="1039"/>
      <c r="H31" s="1039"/>
      <c r="I31" s="1039"/>
    </row>
    <row r="32" spans="1:10">
      <c r="E32" s="1039" t="s">
        <v>20</v>
      </c>
      <c r="F32" s="1039"/>
      <c r="G32" s="1039"/>
      <c r="H32" s="1039"/>
      <c r="I32" s="1039"/>
    </row>
    <row r="33" spans="9:12">
      <c r="I33" s="1037" t="s">
        <v>76</v>
      </c>
      <c r="J33" s="1037"/>
      <c r="K33" s="1037"/>
      <c r="L33" s="1037"/>
    </row>
  </sheetData>
  <mergeCells count="7">
    <mergeCell ref="C3:E3"/>
    <mergeCell ref="I33:L33"/>
    <mergeCell ref="D9:I9"/>
    <mergeCell ref="E31:I31"/>
    <mergeCell ref="E32:I32"/>
    <mergeCell ref="A5:I5"/>
    <mergeCell ref="I30:J3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  <colBreaks count="1" manualBreakCount="1">
    <brk id="9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zoomScaleSheetLayoutView="90" workbookViewId="0">
      <selection activeCell="S15" sqref="S15"/>
    </sheetView>
  </sheetViews>
  <sheetFormatPr defaultRowHeight="12.75"/>
  <cols>
    <col min="15" max="15" width="12.42578125" customWidth="1"/>
  </cols>
  <sheetData/>
  <printOptions horizontalCentered="1"/>
  <pageMargins left="0.70866141732283472" right="0.70866141732283472" top="0.23622047244094491" bottom="0" header="0.31496062992125984" footer="0.31496062992125984"/>
  <pageSetup paperSize="9" scale="95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zoomScaleSheetLayoutView="81" workbookViewId="0">
      <selection activeCell="F10" sqref="F10"/>
    </sheetView>
  </sheetViews>
  <sheetFormatPr defaultColWidth="9.140625" defaultRowHeight="12.75"/>
  <cols>
    <col min="1" max="1" width="4.42578125" style="16" customWidth="1"/>
    <col min="2" max="2" width="37.28515625" style="16" customWidth="1"/>
    <col min="3" max="3" width="12.28515625" style="16" customWidth="1"/>
    <col min="4" max="5" width="15.140625" style="16" customWidth="1"/>
    <col min="6" max="6" width="15.85546875" style="16" customWidth="1"/>
    <col min="7" max="7" width="12.5703125" style="16" customWidth="1"/>
    <col min="8" max="8" width="23.7109375" style="16" customWidth="1"/>
    <col min="9" max="16384" width="9.140625" style="16"/>
  </cols>
  <sheetData>
    <row r="1" spans="1:20" customFormat="1" ht="15">
      <c r="D1" s="37"/>
      <c r="E1" s="37"/>
      <c r="F1" s="37"/>
      <c r="G1" s="16"/>
      <c r="H1" s="42" t="s">
        <v>59</v>
      </c>
      <c r="I1" s="37"/>
      <c r="J1" s="16"/>
      <c r="L1" s="16"/>
      <c r="M1" s="44"/>
      <c r="N1" s="44"/>
    </row>
    <row r="2" spans="1:20" customFormat="1" ht="15">
      <c r="A2" s="1156" t="s">
        <v>0</v>
      </c>
      <c r="B2" s="1156"/>
      <c r="C2" s="1156"/>
      <c r="D2" s="1156"/>
      <c r="E2" s="1156"/>
      <c r="F2" s="1156"/>
      <c r="G2" s="1156"/>
      <c r="H2" s="1156"/>
      <c r="I2" s="46"/>
      <c r="J2" s="46"/>
      <c r="K2" s="46"/>
      <c r="L2" s="46"/>
      <c r="M2" s="46"/>
      <c r="N2" s="46"/>
    </row>
    <row r="3" spans="1:20" customFormat="1" ht="20.25">
      <c r="A3" s="1092" t="s">
        <v>546</v>
      </c>
      <c r="B3" s="1092"/>
      <c r="C3" s="1092"/>
      <c r="D3" s="1092"/>
      <c r="E3" s="1092"/>
      <c r="F3" s="1092"/>
      <c r="G3" s="1092"/>
      <c r="H3" s="1092"/>
      <c r="I3" s="45"/>
      <c r="J3" s="45"/>
      <c r="K3" s="45"/>
      <c r="L3" s="45"/>
      <c r="M3" s="45"/>
      <c r="N3" s="45"/>
    </row>
    <row r="4" spans="1:20" customFormat="1" ht="10.5" customHeight="1"/>
    <row r="5" spans="1:20" ht="19.5" customHeight="1">
      <c r="A5" s="1093" t="s">
        <v>583</v>
      </c>
      <c r="B5" s="1156"/>
      <c r="C5" s="1156"/>
      <c r="D5" s="1156"/>
      <c r="E5" s="1156"/>
      <c r="F5" s="1156"/>
      <c r="G5" s="1156"/>
      <c r="H5" s="1156"/>
    </row>
    <row r="7" spans="1:20" s="14" customFormat="1" ht="15.75" hidden="1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20" s="14" customFormat="1" ht="15.75">
      <c r="A8" s="1037" t="s">
        <v>152</v>
      </c>
      <c r="B8" s="1037"/>
      <c r="C8" s="16"/>
      <c r="D8" s="16"/>
      <c r="E8" s="16"/>
      <c r="F8" s="16"/>
      <c r="G8" s="16"/>
      <c r="H8" s="34" t="s">
        <v>30</v>
      </c>
      <c r="I8" s="16"/>
    </row>
    <row r="9" spans="1:20" s="14" customFormat="1" ht="15.75">
      <c r="A9" s="15"/>
      <c r="B9" s="16"/>
      <c r="C9" s="16"/>
      <c r="D9" s="108"/>
      <c r="E9" s="108"/>
      <c r="G9" s="108" t="s">
        <v>550</v>
      </c>
      <c r="H9" s="108"/>
      <c r="J9" s="108"/>
      <c r="K9" s="108"/>
      <c r="L9" s="108"/>
      <c r="S9" s="131"/>
      <c r="T9" s="129"/>
    </row>
    <row r="10" spans="1:20" s="38" customFormat="1" ht="55.5" customHeight="1">
      <c r="A10" s="40"/>
      <c r="B10" s="5" t="s">
        <v>31</v>
      </c>
      <c r="C10" s="5" t="s">
        <v>584</v>
      </c>
      <c r="D10" s="5" t="s">
        <v>570</v>
      </c>
      <c r="E10" s="5" t="s">
        <v>211</v>
      </c>
      <c r="F10" s="5" t="s">
        <v>212</v>
      </c>
      <c r="G10" s="5" t="s">
        <v>65</v>
      </c>
      <c r="H10" s="5" t="s">
        <v>585</v>
      </c>
    </row>
    <row r="11" spans="1:20" s="38" customFormat="1" ht="14.2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</row>
    <row r="12" spans="1:20" ht="16.5" customHeight="1">
      <c r="A12" s="31" t="s">
        <v>32</v>
      </c>
      <c r="B12" s="31" t="s">
        <v>33</v>
      </c>
      <c r="C12" s="1194"/>
      <c r="D12" s="1194"/>
      <c r="E12" s="1194"/>
      <c r="F12" s="1194"/>
      <c r="G12" s="20"/>
      <c r="H12" s="1194"/>
    </row>
    <row r="13" spans="1:20" ht="20.25" customHeight="1">
      <c r="A13" s="20"/>
      <c r="B13" s="20" t="s">
        <v>34</v>
      </c>
      <c r="C13" s="1194"/>
      <c r="D13" s="1194"/>
      <c r="E13" s="1194"/>
      <c r="F13" s="1194"/>
      <c r="G13" s="20"/>
      <c r="H13" s="1194"/>
    </row>
    <row r="14" spans="1:20" ht="17.25" customHeight="1">
      <c r="A14" s="20"/>
      <c r="B14" s="20" t="s">
        <v>172</v>
      </c>
      <c r="C14" s="1194"/>
      <c r="D14" s="1194"/>
      <c r="E14" s="1194"/>
      <c r="F14" s="1194"/>
      <c r="G14" s="20"/>
      <c r="H14" s="1194"/>
    </row>
    <row r="15" spans="1:20" s="38" customFormat="1" ht="33.75" customHeight="1">
      <c r="A15" s="39"/>
      <c r="B15" s="39" t="s">
        <v>173</v>
      </c>
      <c r="C15" s="1194"/>
      <c r="D15" s="1194"/>
      <c r="E15" s="1194"/>
      <c r="F15" s="1194"/>
      <c r="G15" s="39"/>
      <c r="H15" s="1194"/>
    </row>
    <row r="16" spans="1:20" s="38" customFormat="1">
      <c r="A16" s="39"/>
      <c r="B16" s="40" t="s">
        <v>35</v>
      </c>
      <c r="C16" s="18"/>
      <c r="D16" s="18"/>
      <c r="E16" s="18"/>
      <c r="F16" s="18"/>
      <c r="G16" s="18"/>
      <c r="H16" s="39"/>
    </row>
    <row r="17" spans="1:10" s="38" customFormat="1" ht="40.5" customHeight="1">
      <c r="A17" s="40" t="s">
        <v>36</v>
      </c>
      <c r="B17" s="40" t="s">
        <v>210</v>
      </c>
      <c r="C17" s="1195"/>
      <c r="D17" s="1195"/>
      <c r="E17" s="1195"/>
      <c r="F17" s="1195"/>
      <c r="G17" s="39"/>
      <c r="H17" s="1195"/>
    </row>
    <row r="18" spans="1:10" ht="28.5" customHeight="1">
      <c r="A18" s="20"/>
      <c r="B18" s="167" t="s">
        <v>175</v>
      </c>
      <c r="C18" s="1195"/>
      <c r="D18" s="1195"/>
      <c r="E18" s="1195"/>
      <c r="F18" s="1195"/>
      <c r="G18" s="20"/>
      <c r="H18" s="1195"/>
    </row>
    <row r="19" spans="1:10" ht="19.5" customHeight="1">
      <c r="A19" s="20"/>
      <c r="B19" s="39" t="s">
        <v>37</v>
      </c>
      <c r="C19" s="1195"/>
      <c r="D19" s="1195"/>
      <c r="E19" s="1195"/>
      <c r="F19" s="1195"/>
      <c r="G19" s="20"/>
      <c r="H19" s="1195"/>
    </row>
    <row r="20" spans="1:10" ht="21.75" customHeight="1">
      <c r="A20" s="20"/>
      <c r="B20" s="39" t="s">
        <v>176</v>
      </c>
      <c r="C20" s="1195"/>
      <c r="D20" s="1195"/>
      <c r="E20" s="1195"/>
      <c r="F20" s="1195"/>
      <c r="G20" s="20"/>
      <c r="H20" s="1195"/>
    </row>
    <row r="21" spans="1:10" s="38" customFormat="1" ht="27.75" customHeight="1">
      <c r="A21" s="39"/>
      <c r="B21" s="39" t="s">
        <v>38</v>
      </c>
      <c r="C21" s="1195"/>
      <c r="D21" s="1195"/>
      <c r="E21" s="1195"/>
      <c r="F21" s="1195"/>
      <c r="G21" s="39"/>
      <c r="H21" s="1195"/>
    </row>
    <row r="22" spans="1:10" s="38" customFormat="1" ht="19.5" customHeight="1">
      <c r="A22" s="39"/>
      <c r="B22" s="39" t="s">
        <v>174</v>
      </c>
      <c r="C22" s="1195"/>
      <c r="D22" s="1195"/>
      <c r="E22" s="1195"/>
      <c r="F22" s="1195"/>
      <c r="G22" s="39"/>
      <c r="H22" s="1195"/>
    </row>
    <row r="23" spans="1:10" s="38" customFormat="1" ht="27.75" customHeight="1">
      <c r="A23" s="39"/>
      <c r="B23" s="39" t="s">
        <v>177</v>
      </c>
      <c r="C23" s="1195"/>
      <c r="D23" s="1195"/>
      <c r="E23" s="1195"/>
      <c r="F23" s="1195"/>
      <c r="G23" s="39"/>
      <c r="H23" s="1195"/>
    </row>
    <row r="24" spans="1:10" s="38" customFormat="1" ht="18.75" customHeight="1">
      <c r="A24" s="40"/>
      <c r="B24" s="39" t="s">
        <v>178</v>
      </c>
      <c r="C24" s="1195"/>
      <c r="D24" s="1195"/>
      <c r="E24" s="1195"/>
      <c r="F24" s="1195"/>
      <c r="G24" s="39"/>
      <c r="H24" s="1195"/>
    </row>
    <row r="25" spans="1:10" s="38" customFormat="1" ht="19.5" customHeight="1">
      <c r="A25" s="40"/>
      <c r="B25" s="40" t="s">
        <v>35</v>
      </c>
      <c r="C25" s="18"/>
      <c r="D25" s="18"/>
      <c r="E25" s="18"/>
      <c r="F25" s="18"/>
      <c r="G25" s="39"/>
      <c r="H25" s="39"/>
    </row>
    <row r="26" spans="1:10">
      <c r="A26" s="20"/>
      <c r="B26" s="31" t="s">
        <v>39</v>
      </c>
      <c r="C26" s="18"/>
      <c r="D26" s="18"/>
      <c r="E26" s="18"/>
      <c r="F26" s="18"/>
      <c r="G26" s="20"/>
      <c r="H26" s="20"/>
    </row>
    <row r="27" spans="1:10" s="38" customFormat="1" ht="15.75" customHeight="1"/>
    <row r="28" spans="1:10" s="38" customFormat="1" ht="15.75" customHeight="1"/>
    <row r="29" spans="1:10" ht="13.15" customHeight="1">
      <c r="B29" s="15" t="s">
        <v>12</v>
      </c>
      <c r="C29" s="15"/>
      <c r="D29" s="15"/>
      <c r="E29" s="15"/>
      <c r="F29" s="15"/>
      <c r="G29" s="1038" t="s">
        <v>13</v>
      </c>
      <c r="H29" s="1038"/>
    </row>
    <row r="30" spans="1:10" ht="13.9" customHeight="1">
      <c r="B30" s="1039" t="s">
        <v>14</v>
      </c>
      <c r="C30" s="1039"/>
      <c r="D30" s="1039"/>
      <c r="E30" s="1039"/>
      <c r="F30" s="1039"/>
      <c r="G30" s="1039"/>
      <c r="H30" s="1039"/>
    </row>
    <row r="31" spans="1:10" ht="12.6" customHeight="1">
      <c r="B31" s="1039" t="s">
        <v>20</v>
      </c>
      <c r="C31" s="1039"/>
      <c r="D31" s="1039"/>
      <c r="E31" s="1039"/>
      <c r="F31" s="1039"/>
      <c r="G31" s="1039"/>
      <c r="H31" s="1039"/>
    </row>
    <row r="32" spans="1:10">
      <c r="B32" s="15"/>
      <c r="C32" s="15"/>
      <c r="D32" s="15"/>
      <c r="E32" s="15"/>
      <c r="F32" s="15"/>
      <c r="G32" s="1037" t="s">
        <v>76</v>
      </c>
      <c r="H32" s="1037"/>
      <c r="I32" s="1037"/>
      <c r="J32" s="1037"/>
    </row>
  </sheetData>
  <mergeCells count="18">
    <mergeCell ref="D17:D24"/>
    <mergeCell ref="E17:E24"/>
    <mergeCell ref="F17:F24"/>
    <mergeCell ref="G29:H29"/>
    <mergeCell ref="G32:J32"/>
    <mergeCell ref="B31:H31"/>
    <mergeCell ref="C17:C24"/>
    <mergeCell ref="H17:H24"/>
    <mergeCell ref="B30:H30"/>
    <mergeCell ref="A2:H2"/>
    <mergeCell ref="A3:H3"/>
    <mergeCell ref="C12:C15"/>
    <mergeCell ref="D12:D15"/>
    <mergeCell ref="F12:F15"/>
    <mergeCell ref="H12:H15"/>
    <mergeCell ref="A5:H5"/>
    <mergeCell ref="E12:E15"/>
    <mergeCell ref="A8:B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topLeftCell="A7" zoomScaleSheetLayoutView="85" workbookViewId="0">
      <selection activeCell="E11" sqref="E11"/>
    </sheetView>
  </sheetViews>
  <sheetFormatPr defaultColWidth="9.140625" defaultRowHeight="12.75"/>
  <cols>
    <col min="1" max="1" width="9.140625" style="16"/>
    <col min="2" max="2" width="19.28515625" style="16" customWidth="1"/>
    <col min="3" max="3" width="28.42578125" style="16" customWidth="1"/>
    <col min="4" max="4" width="27.7109375" style="16" customWidth="1"/>
    <col min="5" max="5" width="30.28515625" style="16" customWidth="1"/>
    <col min="6" max="16384" width="9.140625" style="16"/>
  </cols>
  <sheetData>
    <row r="1" spans="1:18" customFormat="1" ht="15">
      <c r="E1" s="42" t="s">
        <v>501</v>
      </c>
      <c r="F1" s="44"/>
    </row>
    <row r="2" spans="1:18" customFormat="1" ht="15">
      <c r="D2" s="46" t="s">
        <v>0</v>
      </c>
      <c r="E2" s="46"/>
      <c r="F2" s="46"/>
    </row>
    <row r="3" spans="1:18" customFormat="1" ht="20.25">
      <c r="B3" s="179"/>
      <c r="C3" s="1092" t="s">
        <v>546</v>
      </c>
      <c r="D3" s="1092"/>
      <c r="E3" s="1092"/>
      <c r="F3" s="45"/>
    </row>
    <row r="4" spans="1:18" customFormat="1" ht="10.5" customHeight="1"/>
    <row r="5" spans="1:18" ht="30.75" customHeight="1">
      <c r="A5" s="1193" t="s">
        <v>586</v>
      </c>
      <c r="B5" s="1193"/>
      <c r="C5" s="1193"/>
      <c r="D5" s="1193"/>
      <c r="E5" s="1193"/>
    </row>
    <row r="7" spans="1:18" ht="0.75" customHeight="1"/>
    <row r="8" spans="1:18">
      <c r="A8" s="15" t="s">
        <v>29</v>
      </c>
    </row>
    <row r="9" spans="1:18">
      <c r="D9" s="1199" t="s">
        <v>569</v>
      </c>
      <c r="E9" s="1199"/>
      <c r="Q9" s="20"/>
      <c r="R9" s="23"/>
    </row>
    <row r="10" spans="1:18" ht="26.25" customHeight="1">
      <c r="A10" s="1089" t="s">
        <v>2</v>
      </c>
      <c r="B10" s="1089" t="s">
        <v>3</v>
      </c>
      <c r="C10" s="1196" t="s">
        <v>497</v>
      </c>
      <c r="D10" s="1197"/>
      <c r="E10" s="1198"/>
      <c r="Q10" s="23"/>
      <c r="R10" s="23"/>
    </row>
    <row r="11" spans="1:18" ht="56.25" customHeight="1">
      <c r="A11" s="1089"/>
      <c r="B11" s="1089"/>
      <c r="C11" s="5" t="s">
        <v>499</v>
      </c>
      <c r="D11" s="5" t="s">
        <v>500</v>
      </c>
      <c r="E11" s="5" t="s">
        <v>498</v>
      </c>
    </row>
    <row r="12" spans="1:18" s="123" customFormat="1" ht="15.75" customHeight="1">
      <c r="A12" s="69">
        <v>1</v>
      </c>
      <c r="B12" s="68">
        <v>2</v>
      </c>
      <c r="C12" s="69">
        <v>3</v>
      </c>
      <c r="D12" s="68">
        <v>4</v>
      </c>
      <c r="E12" s="69">
        <v>5</v>
      </c>
    </row>
    <row r="13" spans="1:18" ht="18" customHeight="1">
      <c r="A13" s="19">
        <v>1</v>
      </c>
      <c r="B13" s="20"/>
      <c r="C13" s="20"/>
      <c r="D13" s="20"/>
      <c r="E13" s="31"/>
    </row>
    <row r="14" spans="1:18" ht="74.25" hidden="1" customHeight="1">
      <c r="A14" s="19">
        <v>2</v>
      </c>
      <c r="B14" s="20"/>
      <c r="C14" s="20"/>
      <c r="D14" s="20"/>
      <c r="E14" s="20"/>
    </row>
    <row r="15" spans="1:18" ht="12" customHeight="1">
      <c r="A15" s="19">
        <v>2</v>
      </c>
      <c r="B15" s="20"/>
      <c r="C15" s="20"/>
      <c r="D15" s="20"/>
      <c r="E15" s="20"/>
    </row>
    <row r="16" spans="1:18">
      <c r="A16" s="19">
        <v>3</v>
      </c>
      <c r="B16" s="20"/>
      <c r="C16" s="20"/>
      <c r="D16" s="20"/>
      <c r="E16" s="20"/>
    </row>
    <row r="17" spans="1:6" ht="15.75" customHeight="1">
      <c r="A17" s="19">
        <v>4</v>
      </c>
      <c r="B17" s="20"/>
      <c r="D17" s="20"/>
      <c r="E17" s="20"/>
    </row>
    <row r="18" spans="1:6" ht="12.75" customHeight="1">
      <c r="A18" s="19">
        <v>5</v>
      </c>
      <c r="B18" s="20"/>
      <c r="C18" s="20"/>
      <c r="D18" s="20"/>
      <c r="E18" s="20"/>
    </row>
    <row r="19" spans="1:6" ht="12.75" customHeight="1">
      <c r="A19" s="19">
        <v>6</v>
      </c>
      <c r="B19" s="20"/>
      <c r="C19" s="20"/>
      <c r="D19" s="20"/>
      <c r="E19" s="20"/>
    </row>
    <row r="20" spans="1:6">
      <c r="A20" s="19">
        <v>7</v>
      </c>
      <c r="B20" s="20"/>
      <c r="C20" s="20"/>
      <c r="D20" s="20"/>
      <c r="E20" s="31"/>
    </row>
    <row r="21" spans="1:6">
      <c r="A21" s="19">
        <v>8</v>
      </c>
      <c r="B21" s="20"/>
      <c r="C21" s="20"/>
      <c r="D21" s="20"/>
      <c r="E21" s="20"/>
    </row>
    <row r="22" spans="1:6">
      <c r="A22" s="19">
        <v>9</v>
      </c>
      <c r="B22" s="20"/>
      <c r="C22" s="20"/>
      <c r="D22" s="20"/>
      <c r="E22" s="20"/>
    </row>
    <row r="23" spans="1:6">
      <c r="A23" s="19">
        <v>10</v>
      </c>
      <c r="B23" s="20"/>
      <c r="C23" s="20"/>
      <c r="D23" s="20"/>
      <c r="E23" s="20"/>
    </row>
    <row r="24" spans="1:6">
      <c r="A24" s="19">
        <v>11</v>
      </c>
      <c r="B24" s="20"/>
      <c r="C24" s="20"/>
      <c r="D24" s="20"/>
      <c r="E24" s="20"/>
    </row>
    <row r="25" spans="1:6">
      <c r="A25" s="21">
        <v>12</v>
      </c>
      <c r="B25" s="20"/>
      <c r="C25" s="20"/>
      <c r="D25" s="20"/>
      <c r="E25" s="20"/>
    </row>
    <row r="26" spans="1:6">
      <c r="A26" s="21" t="s">
        <v>7</v>
      </c>
      <c r="B26" s="20"/>
      <c r="C26" s="20"/>
      <c r="D26" s="20"/>
      <c r="E26" s="20"/>
    </row>
    <row r="27" spans="1:6">
      <c r="A27" s="21" t="s">
        <v>7</v>
      </c>
      <c r="B27" s="20"/>
      <c r="C27" s="20"/>
      <c r="D27" s="20"/>
      <c r="E27" s="20"/>
    </row>
    <row r="28" spans="1:6">
      <c r="A28" s="3" t="s">
        <v>19</v>
      </c>
      <c r="B28" s="20"/>
      <c r="C28" s="20"/>
      <c r="D28" s="20"/>
      <c r="E28" s="20"/>
    </row>
    <row r="29" spans="1:6">
      <c r="E29" s="32"/>
    </row>
    <row r="30" spans="1:6">
      <c r="E30" s="12"/>
    </row>
    <row r="31" spans="1:6">
      <c r="A31" s="37" t="s">
        <v>12</v>
      </c>
      <c r="E31" s="37"/>
      <c r="F31" s="133"/>
    </row>
    <row r="32" spans="1:6" ht="12.75" customHeight="1">
      <c r="E32" s="132" t="s">
        <v>14</v>
      </c>
    </row>
    <row r="33" spans="5:8" ht="12.75" customHeight="1">
      <c r="E33" s="132" t="s">
        <v>20</v>
      </c>
    </row>
    <row r="34" spans="5:8">
      <c r="F34" s="1037"/>
      <c r="G34" s="1037"/>
      <c r="H34" s="1037"/>
    </row>
  </sheetData>
  <mergeCells count="7">
    <mergeCell ref="C3:E3"/>
    <mergeCell ref="A5:E5"/>
    <mergeCell ref="F34:H34"/>
    <mergeCell ref="C10:E10"/>
    <mergeCell ref="D9:E9"/>
    <mergeCell ref="B10:B11"/>
    <mergeCell ref="A10:A11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  <colBreaks count="1" manualBreakCount="1">
    <brk id="5" max="32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zoomScaleSheetLayoutView="80" workbookViewId="0">
      <selection activeCell="O12" sqref="O12"/>
    </sheetView>
  </sheetViews>
  <sheetFormatPr defaultRowHeight="12.75"/>
  <cols>
    <col min="1" max="1" width="8.28515625" customWidth="1"/>
    <col min="3" max="3" width="14.28515625" customWidth="1"/>
    <col min="4" max="5" width="13.5703125" customWidth="1"/>
    <col min="6" max="7" width="12.85546875" customWidth="1"/>
    <col min="8" max="8" width="15.28515625" customWidth="1"/>
    <col min="9" max="9" width="15.42578125" customWidth="1"/>
    <col min="10" max="10" width="13.28515625" customWidth="1"/>
  </cols>
  <sheetData>
    <row r="1" spans="1:11" ht="18">
      <c r="I1" s="1204" t="s">
        <v>654</v>
      </c>
      <c r="J1" s="1204"/>
    </row>
    <row r="2" spans="1:11" ht="18">
      <c r="C2" s="1141" t="s">
        <v>0</v>
      </c>
      <c r="D2" s="1141"/>
      <c r="E2" s="1141"/>
      <c r="F2" s="1141"/>
      <c r="G2" s="1141"/>
      <c r="H2" s="1141"/>
      <c r="I2" s="287"/>
      <c r="J2" s="260"/>
      <c r="K2" s="260"/>
    </row>
    <row r="3" spans="1:11" ht="21">
      <c r="B3" s="1142" t="s">
        <v>546</v>
      </c>
      <c r="C3" s="1142"/>
      <c r="D3" s="1142"/>
      <c r="E3" s="1142"/>
      <c r="F3" s="1142"/>
      <c r="G3" s="1142"/>
      <c r="H3" s="1142"/>
      <c r="I3" s="261"/>
      <c r="J3" s="261"/>
      <c r="K3" s="261"/>
    </row>
    <row r="4" spans="1:11" ht="21">
      <c r="C4" s="227"/>
      <c r="D4" s="227"/>
      <c r="E4" s="227"/>
      <c r="F4" s="227"/>
      <c r="G4" s="227"/>
      <c r="H4" s="227"/>
      <c r="I4" s="227"/>
      <c r="J4" s="261"/>
      <c r="K4" s="261"/>
    </row>
    <row r="5" spans="1:11" ht="20.25" customHeight="1">
      <c r="C5" s="1205" t="s">
        <v>587</v>
      </c>
      <c r="D5" s="1205"/>
      <c r="E5" s="1205"/>
      <c r="F5" s="1205"/>
      <c r="G5" s="1205"/>
      <c r="H5" s="1205"/>
      <c r="I5" s="1205"/>
    </row>
    <row r="6" spans="1:11" ht="20.25" customHeight="1">
      <c r="A6" t="s">
        <v>153</v>
      </c>
      <c r="C6" s="265"/>
      <c r="D6" s="265"/>
      <c r="E6" s="265"/>
      <c r="F6" s="265"/>
      <c r="G6" s="265"/>
      <c r="H6" s="265"/>
      <c r="I6" s="1206"/>
      <c r="J6" s="1206"/>
    </row>
    <row r="7" spans="1:11" ht="15" customHeight="1">
      <c r="A7" s="1200" t="s">
        <v>66</v>
      </c>
      <c r="B7" s="1200" t="s">
        <v>40</v>
      </c>
      <c r="C7" s="1200" t="s">
        <v>404</v>
      </c>
      <c r="D7" s="1200" t="s">
        <v>385</v>
      </c>
      <c r="E7" s="1201" t="s">
        <v>449</v>
      </c>
      <c r="F7" s="1200" t="s">
        <v>384</v>
      </c>
      <c r="G7" s="1200"/>
      <c r="H7" s="1200"/>
      <c r="I7" s="1200" t="s">
        <v>408</v>
      </c>
      <c r="J7" s="1201" t="s">
        <v>409</v>
      </c>
    </row>
    <row r="8" spans="1:11" ht="12.75" customHeight="1">
      <c r="A8" s="1200"/>
      <c r="B8" s="1200"/>
      <c r="C8" s="1200"/>
      <c r="D8" s="1200"/>
      <c r="E8" s="1202"/>
      <c r="F8" s="1200" t="s">
        <v>405</v>
      </c>
      <c r="G8" s="1201" t="s">
        <v>406</v>
      </c>
      <c r="H8" s="1200" t="s">
        <v>407</v>
      </c>
      <c r="I8" s="1200"/>
      <c r="J8" s="1202"/>
    </row>
    <row r="9" spans="1:11" ht="20.25" customHeight="1">
      <c r="A9" s="1200"/>
      <c r="B9" s="1200"/>
      <c r="C9" s="1200"/>
      <c r="D9" s="1200"/>
      <c r="E9" s="1202"/>
      <c r="F9" s="1200"/>
      <c r="G9" s="1202"/>
      <c r="H9" s="1200"/>
      <c r="I9" s="1200"/>
      <c r="J9" s="1202"/>
    </row>
    <row r="10" spans="1:11" ht="63.75" customHeight="1">
      <c r="A10" s="1200"/>
      <c r="B10" s="1200"/>
      <c r="C10" s="1200"/>
      <c r="D10" s="1200"/>
      <c r="E10" s="1203"/>
      <c r="F10" s="1200"/>
      <c r="G10" s="1203"/>
      <c r="H10" s="1200"/>
      <c r="I10" s="1200"/>
      <c r="J10" s="1203"/>
    </row>
    <row r="11" spans="1:11" ht="15">
      <c r="A11" s="267">
        <v>1</v>
      </c>
      <c r="B11" s="267">
        <v>2</v>
      </c>
      <c r="C11" s="268">
        <v>3</v>
      </c>
      <c r="D11" s="267">
        <v>4</v>
      </c>
      <c r="E11" s="268">
        <v>5</v>
      </c>
      <c r="F11" s="267">
        <v>6</v>
      </c>
      <c r="G11" s="268">
        <v>7</v>
      </c>
      <c r="H11" s="267">
        <v>8</v>
      </c>
      <c r="I11" s="268">
        <v>9</v>
      </c>
      <c r="J11" s="267">
        <v>10</v>
      </c>
    </row>
    <row r="12" spans="1:11" ht="15">
      <c r="A12" s="267">
        <v>1</v>
      </c>
      <c r="B12" s="267"/>
      <c r="C12" s="316"/>
      <c r="D12" s="317"/>
      <c r="E12" s="316"/>
      <c r="F12" s="317"/>
      <c r="G12" s="316"/>
      <c r="H12" s="317"/>
      <c r="I12" s="316"/>
      <c r="J12" s="267"/>
    </row>
    <row r="13" spans="1:11" ht="15">
      <c r="A13" s="267">
        <v>2</v>
      </c>
      <c r="B13" s="267"/>
      <c r="C13" s="316"/>
      <c r="D13" s="317"/>
      <c r="E13" s="316"/>
      <c r="F13" s="317"/>
      <c r="G13" s="316"/>
      <c r="H13" s="317"/>
      <c r="I13" s="316"/>
      <c r="J13" s="267"/>
    </row>
    <row r="14" spans="1:11" ht="15">
      <c r="A14" s="267">
        <v>3</v>
      </c>
      <c r="B14" s="267"/>
      <c r="C14" s="316"/>
      <c r="D14" s="317"/>
      <c r="E14" s="316"/>
      <c r="F14" s="317"/>
      <c r="G14" s="316"/>
      <c r="H14" s="317"/>
      <c r="I14" s="316"/>
      <c r="J14" s="267"/>
    </row>
    <row r="15" spans="1:11" ht="15">
      <c r="A15" s="267">
        <v>4</v>
      </c>
      <c r="B15" s="267"/>
      <c r="C15" s="316"/>
      <c r="D15" s="317"/>
      <c r="E15" s="316"/>
      <c r="F15" s="317"/>
      <c r="G15" s="316"/>
      <c r="H15" s="317"/>
      <c r="I15" s="316"/>
      <c r="J15" s="267"/>
    </row>
    <row r="16" spans="1:11" ht="15">
      <c r="A16" s="267">
        <v>5</v>
      </c>
      <c r="B16" s="267"/>
      <c r="C16" s="316"/>
      <c r="D16" s="317"/>
      <c r="E16" s="316"/>
      <c r="F16" s="317"/>
      <c r="G16" s="316"/>
      <c r="H16" s="317"/>
      <c r="I16" s="316"/>
      <c r="J16" s="267"/>
    </row>
    <row r="17" spans="1:10" ht="15">
      <c r="A17" s="267">
        <v>6</v>
      </c>
      <c r="B17" s="267"/>
      <c r="C17" s="316"/>
      <c r="D17" s="317"/>
      <c r="E17" s="316"/>
      <c r="F17" s="317"/>
      <c r="G17" s="316"/>
      <c r="H17" s="317"/>
      <c r="I17" s="316"/>
      <c r="J17" s="267"/>
    </row>
    <row r="18" spans="1:10" ht="15">
      <c r="A18" s="267">
        <v>7</v>
      </c>
      <c r="B18" s="267"/>
      <c r="C18" s="316"/>
      <c r="D18" s="317"/>
      <c r="E18" s="316"/>
      <c r="F18" s="317"/>
      <c r="G18" s="316"/>
      <c r="H18" s="317"/>
      <c r="I18" s="316"/>
      <c r="J18" s="267"/>
    </row>
    <row r="19" spans="1:10" ht="15">
      <c r="A19" s="267">
        <v>8</v>
      </c>
      <c r="B19" s="267"/>
      <c r="C19" s="316"/>
      <c r="D19" s="317"/>
      <c r="E19" s="316"/>
      <c r="F19" s="317"/>
      <c r="G19" s="316"/>
      <c r="H19" s="317"/>
      <c r="I19" s="316"/>
      <c r="J19" s="267"/>
    </row>
    <row r="20" spans="1:10" ht="15">
      <c r="A20" s="267">
        <v>9</v>
      </c>
      <c r="B20" s="9"/>
      <c r="C20" s="269"/>
      <c r="D20" s="269"/>
      <c r="E20" s="269"/>
      <c r="F20" s="269"/>
      <c r="G20" s="269"/>
      <c r="H20" s="269"/>
      <c r="I20" s="269"/>
      <c r="J20" s="9"/>
    </row>
    <row r="21" spans="1:10" ht="15">
      <c r="A21" s="267">
        <v>10</v>
      </c>
      <c r="B21" s="9"/>
      <c r="C21" s="270"/>
      <c r="D21" s="270"/>
      <c r="E21" s="270"/>
      <c r="F21" s="270"/>
      <c r="G21" s="270"/>
      <c r="H21" s="270"/>
      <c r="I21" s="270"/>
      <c r="J21" s="9"/>
    </row>
    <row r="22" spans="1:10" ht="15">
      <c r="A22" s="267">
        <v>11</v>
      </c>
      <c r="B22" s="9"/>
      <c r="C22" s="270"/>
      <c r="D22" s="270"/>
      <c r="E22" s="270"/>
      <c r="F22" s="270"/>
      <c r="G22" s="270"/>
      <c r="H22" s="270"/>
      <c r="I22" s="270"/>
      <c r="J22" s="9"/>
    </row>
    <row r="23" spans="1:10" ht="15">
      <c r="A23" s="267">
        <v>12</v>
      </c>
      <c r="B23" s="9"/>
      <c r="C23" s="270"/>
      <c r="D23" s="270"/>
      <c r="E23" s="270"/>
      <c r="F23" s="270"/>
      <c r="G23" s="270"/>
      <c r="H23" s="270"/>
      <c r="I23" s="270"/>
      <c r="J23" s="9"/>
    </row>
    <row r="24" spans="1:10" ht="15">
      <c r="A24" s="267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>
      <c r="A25" s="267">
        <v>14</v>
      </c>
      <c r="B25" s="9"/>
      <c r="C25" s="9"/>
      <c r="D25" s="9"/>
      <c r="E25" s="9"/>
      <c r="F25" s="9"/>
      <c r="G25" s="9"/>
      <c r="H25" s="9"/>
      <c r="I25" s="9"/>
      <c r="J25" s="9"/>
    </row>
    <row r="26" spans="1:10">
      <c r="A26" s="19" t="s">
        <v>7</v>
      </c>
      <c r="B26" s="9"/>
      <c r="C26" s="9"/>
      <c r="D26" s="9"/>
      <c r="E26" s="9"/>
      <c r="F26" s="9"/>
      <c r="G26" s="9"/>
      <c r="H26" s="9"/>
      <c r="I26" s="9"/>
      <c r="J26" s="9"/>
    </row>
    <row r="27" spans="1:10">
      <c r="A27" s="19" t="s">
        <v>7</v>
      </c>
      <c r="B27" s="9"/>
      <c r="C27" s="9"/>
      <c r="D27" s="9"/>
      <c r="E27" s="9"/>
      <c r="F27" s="9"/>
      <c r="G27" s="9"/>
      <c r="H27" s="9"/>
      <c r="I27" s="9"/>
      <c r="J27" s="9"/>
    </row>
    <row r="28" spans="1:10">
      <c r="A28" s="31" t="s">
        <v>19</v>
      </c>
      <c r="B28" s="9"/>
      <c r="C28" s="9"/>
      <c r="D28" s="9"/>
      <c r="E28" s="9"/>
      <c r="F28" s="9"/>
      <c r="G28" s="9"/>
      <c r="H28" s="9"/>
      <c r="I28" s="9"/>
      <c r="J28" s="9"/>
    </row>
    <row r="30" spans="1:10">
      <c r="A30" s="235"/>
      <c r="B30" s="235"/>
      <c r="C30" s="235"/>
      <c r="D30" s="235"/>
      <c r="E30" s="235"/>
      <c r="H30" s="236" t="s">
        <v>13</v>
      </c>
    </row>
    <row r="31" spans="1:10" ht="15" customHeight="1">
      <c r="A31" s="235"/>
      <c r="B31" s="235"/>
      <c r="C31" s="235"/>
      <c r="D31" s="235"/>
      <c r="E31" s="235"/>
      <c r="H31" s="1139" t="s">
        <v>14</v>
      </c>
      <c r="I31" s="1139"/>
    </row>
    <row r="32" spans="1:10" ht="15" customHeight="1">
      <c r="A32" s="235"/>
      <c r="B32" s="235"/>
      <c r="C32" s="235"/>
      <c r="D32" s="235"/>
      <c r="E32" s="235"/>
      <c r="H32" s="1139" t="s">
        <v>77</v>
      </c>
      <c r="I32" s="1139"/>
    </row>
    <row r="33" spans="1:8">
      <c r="A33" s="235" t="s">
        <v>12</v>
      </c>
      <c r="C33" s="235"/>
      <c r="D33" s="235"/>
      <c r="E33" s="235"/>
      <c r="H33" s="237" t="s">
        <v>76</v>
      </c>
    </row>
  </sheetData>
  <mergeCells count="18">
    <mergeCell ref="I1:J1"/>
    <mergeCell ref="C5:I5"/>
    <mergeCell ref="H32:I32"/>
    <mergeCell ref="D7:D10"/>
    <mergeCell ref="I6:J6"/>
    <mergeCell ref="C2:H2"/>
    <mergeCell ref="B3:H3"/>
    <mergeCell ref="J7:J10"/>
    <mergeCell ref="F8:F10"/>
    <mergeCell ref="G8:G10"/>
    <mergeCell ref="H31:I31"/>
    <mergeCell ref="A7:A10"/>
    <mergeCell ref="H8:H10"/>
    <mergeCell ref="I7:I10"/>
    <mergeCell ref="E7:E10"/>
    <mergeCell ref="B7:B10"/>
    <mergeCell ref="C7:C10"/>
    <mergeCell ref="F7:H7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SheetLayoutView="68" workbookViewId="0">
      <selection activeCell="M14" sqref="M14"/>
    </sheetView>
  </sheetViews>
  <sheetFormatPr defaultRowHeight="12.75"/>
  <cols>
    <col min="2" max="2" width="10.140625" customWidth="1"/>
    <col min="6" max="6" width="11.5703125" customWidth="1"/>
    <col min="7" max="7" width="10.42578125" customWidth="1"/>
    <col min="8" max="8" width="20.28515625" customWidth="1"/>
    <col min="9" max="9" width="10.42578125" customWidth="1"/>
    <col min="10" max="10" width="22.85546875" customWidth="1"/>
  </cols>
  <sheetData>
    <row r="1" spans="1:13" ht="18">
      <c r="A1" s="1141" t="s">
        <v>0</v>
      </c>
      <c r="B1" s="1141"/>
      <c r="C1" s="1141"/>
      <c r="D1" s="1141"/>
      <c r="E1" s="1141"/>
      <c r="F1" s="1141"/>
      <c r="G1" s="1141"/>
      <c r="H1" s="1141"/>
      <c r="I1" s="260"/>
      <c r="J1" s="324" t="s">
        <v>541</v>
      </c>
    </row>
    <row r="2" spans="1:13" ht="21">
      <c r="A2" s="1142" t="s">
        <v>546</v>
      </c>
      <c r="B2" s="1142"/>
      <c r="C2" s="1142"/>
      <c r="D2" s="1142"/>
      <c r="E2" s="1142"/>
      <c r="F2" s="1142"/>
      <c r="G2" s="1142"/>
      <c r="H2" s="1142"/>
      <c r="I2" s="1142"/>
      <c r="J2" s="1142"/>
    </row>
    <row r="3" spans="1:13" ht="15">
      <c r="A3" s="228"/>
      <c r="B3" s="228"/>
      <c r="C3" s="228"/>
      <c r="D3" s="228"/>
      <c r="E3" s="228"/>
      <c r="F3" s="228"/>
      <c r="G3" s="228"/>
      <c r="H3" s="228"/>
      <c r="I3" s="228"/>
    </row>
    <row r="4" spans="1:13" ht="18">
      <c r="A4" s="1141" t="s">
        <v>540</v>
      </c>
      <c r="B4" s="1141"/>
      <c r="C4" s="1141"/>
      <c r="D4" s="1141"/>
      <c r="E4" s="1141"/>
      <c r="F4" s="1141"/>
      <c r="G4" s="1141"/>
      <c r="H4" s="1141"/>
      <c r="I4" s="1141"/>
    </row>
    <row r="5" spans="1:13" ht="15">
      <c r="A5" s="229" t="s">
        <v>246</v>
      </c>
      <c r="B5" s="229"/>
      <c r="C5" s="229"/>
      <c r="D5" s="229"/>
      <c r="E5" s="229"/>
      <c r="F5" s="229"/>
      <c r="G5" s="229"/>
      <c r="H5" s="229"/>
      <c r="I5" s="228" t="s">
        <v>552</v>
      </c>
    </row>
    <row r="6" spans="1:13" ht="25.5" customHeight="1">
      <c r="A6" s="1209" t="s">
        <v>2</v>
      </c>
      <c r="B6" s="1209" t="s">
        <v>386</v>
      </c>
      <c r="C6" s="1089" t="s">
        <v>387</v>
      </c>
      <c r="D6" s="1089"/>
      <c r="E6" s="1089"/>
      <c r="F6" s="1210" t="s">
        <v>390</v>
      </c>
      <c r="G6" s="1211"/>
      <c r="H6" s="1211"/>
      <c r="I6" s="1212"/>
      <c r="J6" s="1207" t="s">
        <v>394</v>
      </c>
    </row>
    <row r="7" spans="1:13" ht="63" customHeight="1">
      <c r="A7" s="1209"/>
      <c r="B7" s="1209"/>
      <c r="C7" s="40" t="s">
        <v>91</v>
      </c>
      <c r="D7" s="40" t="s">
        <v>388</v>
      </c>
      <c r="E7" s="40" t="s">
        <v>389</v>
      </c>
      <c r="F7" s="263" t="s">
        <v>391</v>
      </c>
      <c r="G7" s="263" t="s">
        <v>392</v>
      </c>
      <c r="H7" s="263" t="s">
        <v>393</v>
      </c>
      <c r="I7" s="263" t="s">
        <v>48</v>
      </c>
      <c r="J7" s="1208"/>
    </row>
    <row r="8" spans="1:13" ht="15">
      <c r="A8" s="232" t="s">
        <v>253</v>
      </c>
      <c r="B8" s="232" t="s">
        <v>254</v>
      </c>
      <c r="C8" s="232" t="s">
        <v>255</v>
      </c>
      <c r="D8" s="232" t="s">
        <v>256</v>
      </c>
      <c r="E8" s="232" t="s">
        <v>257</v>
      </c>
      <c r="F8" s="232" t="s">
        <v>260</v>
      </c>
      <c r="G8" s="232" t="s">
        <v>281</v>
      </c>
      <c r="H8" s="232" t="s">
        <v>282</v>
      </c>
      <c r="I8" s="232" t="s">
        <v>283</v>
      </c>
      <c r="J8" s="232" t="s">
        <v>311</v>
      </c>
    </row>
    <row r="9" spans="1:13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3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3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3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3">
      <c r="A13" s="9"/>
      <c r="B13" s="9"/>
      <c r="C13" s="9"/>
      <c r="D13" s="9"/>
      <c r="E13" s="9"/>
      <c r="F13" s="9"/>
      <c r="G13" s="9"/>
      <c r="H13" s="9"/>
      <c r="I13" s="9"/>
      <c r="J13" s="9"/>
      <c r="M13" s="16" t="s">
        <v>395</v>
      </c>
    </row>
    <row r="14" spans="1:13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3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3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>
      <c r="A17" s="9"/>
      <c r="B17" s="9"/>
      <c r="C17" s="9"/>
      <c r="D17" s="9"/>
      <c r="E17" s="9"/>
      <c r="F17" s="9"/>
      <c r="G17" s="9"/>
      <c r="H17" s="9"/>
      <c r="I17" s="9"/>
      <c r="J17" s="9"/>
    </row>
    <row r="20" spans="1:10" ht="12.75" customHeight="1">
      <c r="A20" s="235"/>
      <c r="B20" s="235"/>
      <c r="C20" s="235"/>
      <c r="D20" s="235"/>
      <c r="I20" s="1139" t="s">
        <v>13</v>
      </c>
      <c r="J20" s="1139"/>
    </row>
    <row r="21" spans="1:10" ht="12.75" customHeight="1">
      <c r="A21" s="235"/>
      <c r="B21" s="235"/>
      <c r="C21" s="235"/>
      <c r="D21" s="235"/>
      <c r="I21" s="1139" t="s">
        <v>14</v>
      </c>
      <c r="J21" s="1139"/>
    </row>
    <row r="22" spans="1:10" ht="12.75" customHeight="1">
      <c r="A22" s="235"/>
      <c r="B22" s="235"/>
      <c r="C22" s="235"/>
      <c r="D22" s="235"/>
      <c r="J22" s="236" t="s">
        <v>77</v>
      </c>
    </row>
    <row r="23" spans="1:10">
      <c r="A23" s="235" t="s">
        <v>12</v>
      </c>
      <c r="C23" s="235"/>
      <c r="D23" s="235"/>
      <c r="J23" s="237" t="s">
        <v>76</v>
      </c>
    </row>
  </sheetData>
  <mergeCells count="10">
    <mergeCell ref="J6:J7"/>
    <mergeCell ref="A1:H1"/>
    <mergeCell ref="I20:J20"/>
    <mergeCell ref="I21:J21"/>
    <mergeCell ref="A2:J2"/>
    <mergeCell ref="A4:I4"/>
    <mergeCell ref="A6:A7"/>
    <mergeCell ref="B6:B7"/>
    <mergeCell ref="C6:E6"/>
    <mergeCell ref="F6:I6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zoomScaleSheetLayoutView="80" workbookViewId="0">
      <selection activeCell="G8" sqref="G8"/>
    </sheetView>
  </sheetViews>
  <sheetFormatPr defaultColWidth="9.140625" defaultRowHeight="12.75"/>
  <cols>
    <col min="1" max="1" width="5.28515625" style="235" customWidth="1"/>
    <col min="2" max="2" width="8.5703125" style="235" customWidth="1"/>
    <col min="3" max="3" width="32.140625" style="235" customWidth="1"/>
    <col min="4" max="4" width="15.140625" style="235" customWidth="1"/>
    <col min="5" max="6" width="11.7109375" style="235" customWidth="1"/>
    <col min="7" max="7" width="13.7109375" style="235" customWidth="1"/>
    <col min="8" max="8" width="20.140625" style="235" customWidth="1"/>
    <col min="9" max="16384" width="9.140625" style="235"/>
  </cols>
  <sheetData>
    <row r="1" spans="1:8">
      <c r="A1" s="235" t="s">
        <v>11</v>
      </c>
      <c r="H1" s="251" t="s">
        <v>543</v>
      </c>
    </row>
    <row r="2" spans="1:8" s="239" customFormat="1" ht="15.75">
      <c r="A2" s="1171" t="s">
        <v>0</v>
      </c>
      <c r="B2" s="1171"/>
      <c r="C2" s="1171"/>
      <c r="D2" s="1171"/>
      <c r="E2" s="1171"/>
      <c r="F2" s="1171"/>
      <c r="G2" s="1171"/>
      <c r="H2" s="1171"/>
    </row>
    <row r="3" spans="1:8" s="239" customFormat="1" ht="20.25" customHeight="1">
      <c r="A3" s="1172" t="s">
        <v>546</v>
      </c>
      <c r="B3" s="1172"/>
      <c r="C3" s="1172"/>
      <c r="D3" s="1172"/>
      <c r="E3" s="1172"/>
      <c r="F3" s="1172"/>
      <c r="G3" s="1172"/>
      <c r="H3" s="1172"/>
    </row>
    <row r="5" spans="1:8" s="239" customFormat="1" ht="15.75">
      <c r="A5" s="1222" t="s">
        <v>542</v>
      </c>
      <c r="B5" s="1222"/>
      <c r="C5" s="1222"/>
      <c r="D5" s="1222"/>
      <c r="E5" s="1222"/>
      <c r="F5" s="1222"/>
      <c r="G5" s="1222"/>
      <c r="H5" s="1223"/>
    </row>
    <row r="7" spans="1:8">
      <c r="A7" s="1224" t="s">
        <v>152</v>
      </c>
      <c r="B7" s="1224"/>
      <c r="C7" s="241"/>
      <c r="D7" s="242"/>
      <c r="E7" s="242"/>
      <c r="F7" s="242"/>
      <c r="G7" s="242"/>
    </row>
    <row r="9" spans="1:8" ht="13.9" customHeight="1">
      <c r="A9" s="252"/>
      <c r="B9" s="252"/>
      <c r="C9" s="252"/>
      <c r="D9" s="252"/>
      <c r="E9" s="252"/>
      <c r="F9" s="252"/>
      <c r="G9" s="252"/>
    </row>
    <row r="10" spans="1:8" s="243" customFormat="1">
      <c r="A10" s="235"/>
      <c r="B10" s="235"/>
      <c r="C10" s="235"/>
      <c r="D10" s="235"/>
      <c r="E10" s="235"/>
      <c r="F10" s="235"/>
      <c r="G10" s="235"/>
      <c r="H10" s="135"/>
    </row>
    <row r="11" spans="1:8" s="243" customFormat="1" ht="39.75" customHeight="1">
      <c r="A11" s="244"/>
      <c r="B11" s="1214" t="s">
        <v>275</v>
      </c>
      <c r="C11" s="1214" t="s">
        <v>276</v>
      </c>
      <c r="D11" s="1216" t="s">
        <v>277</v>
      </c>
      <c r="E11" s="1217"/>
      <c r="F11" s="1217"/>
      <c r="G11" s="1218"/>
      <c r="H11" s="1214" t="s">
        <v>70</v>
      </c>
    </row>
    <row r="12" spans="1:8" s="243" customFormat="1" ht="25.5">
      <c r="A12" s="245"/>
      <c r="B12" s="1215"/>
      <c r="C12" s="1215"/>
      <c r="D12" s="253" t="s">
        <v>278</v>
      </c>
      <c r="E12" s="253" t="s">
        <v>279</v>
      </c>
      <c r="F12" s="253" t="s">
        <v>280</v>
      </c>
      <c r="G12" s="253" t="s">
        <v>19</v>
      </c>
      <c r="H12" s="1215"/>
    </row>
    <row r="13" spans="1:8" s="243" customFormat="1" ht="15">
      <c r="A13" s="245"/>
      <c r="B13" s="254" t="s">
        <v>253</v>
      </c>
      <c r="C13" s="254" t="s">
        <v>254</v>
      </c>
      <c r="D13" s="254" t="s">
        <v>255</v>
      </c>
      <c r="E13" s="254" t="s">
        <v>256</v>
      </c>
      <c r="F13" s="254" t="s">
        <v>257</v>
      </c>
      <c r="G13" s="254" t="s">
        <v>258</v>
      </c>
      <c r="H13" s="254" t="s">
        <v>259</v>
      </c>
    </row>
    <row r="14" spans="1:8" s="255" customFormat="1" ht="15" customHeight="1">
      <c r="B14" s="256" t="s">
        <v>32</v>
      </c>
      <c r="C14" s="1219" t="s">
        <v>284</v>
      </c>
      <c r="D14" s="1220"/>
      <c r="E14" s="1220"/>
      <c r="F14" s="1220"/>
      <c r="G14" s="1220"/>
      <c r="H14" s="1221"/>
    </row>
    <row r="15" spans="1:8" s="258" customFormat="1">
      <c r="B15" s="257"/>
      <c r="C15" s="257">
        <v>1</v>
      </c>
      <c r="D15" s="257"/>
      <c r="E15" s="257"/>
      <c r="F15" s="257"/>
      <c r="G15" s="257"/>
      <c r="H15" s="257"/>
    </row>
    <row r="16" spans="1:8" ht="14.25">
      <c r="A16" s="248"/>
      <c r="B16" s="160"/>
      <c r="C16" s="259">
        <v>2</v>
      </c>
      <c r="D16" s="160"/>
      <c r="E16" s="160"/>
      <c r="F16" s="160"/>
      <c r="G16" s="160"/>
      <c r="H16" s="160"/>
    </row>
    <row r="17" spans="1:8">
      <c r="B17" s="247"/>
      <c r="C17" s="259">
        <v>3</v>
      </c>
      <c r="D17" s="247"/>
      <c r="E17" s="161"/>
      <c r="F17" s="161"/>
      <c r="G17" s="161"/>
      <c r="H17" s="160"/>
    </row>
    <row r="18" spans="1:8" s="149" customFormat="1">
      <c r="B18" s="160"/>
      <c r="C18" s="259">
        <v>4</v>
      </c>
      <c r="D18" s="160"/>
      <c r="E18" s="160"/>
      <c r="F18" s="160"/>
      <c r="G18" s="160"/>
      <c r="H18" s="152"/>
    </row>
    <row r="19" spans="1:8" s="149" customFormat="1">
      <c r="B19" s="160"/>
      <c r="C19" s="259"/>
      <c r="D19" s="160"/>
      <c r="E19" s="160"/>
      <c r="F19" s="160"/>
      <c r="G19" s="160"/>
      <c r="H19" s="152"/>
    </row>
    <row r="20" spans="1:8" s="149" customFormat="1">
      <c r="B20" s="160"/>
      <c r="C20" s="259"/>
      <c r="D20" s="160"/>
      <c r="E20" s="160"/>
      <c r="F20" s="160"/>
      <c r="G20" s="160"/>
      <c r="H20" s="152"/>
    </row>
    <row r="21" spans="1:8" s="149" customFormat="1" ht="21.75" customHeight="1">
      <c r="B21" s="256" t="s">
        <v>36</v>
      </c>
      <c r="C21" s="1219" t="s">
        <v>456</v>
      </c>
      <c r="D21" s="1220"/>
      <c r="E21" s="1220"/>
      <c r="F21" s="1220"/>
      <c r="G21" s="1220"/>
      <c r="H21" s="1221"/>
    </row>
    <row r="22" spans="1:8" s="149" customFormat="1">
      <c r="A22" s="250" t="s">
        <v>274</v>
      </c>
      <c r="B22" s="249"/>
      <c r="C22" s="257">
        <v>1</v>
      </c>
      <c r="D22" s="249"/>
      <c r="E22" s="249"/>
      <c r="F22" s="249"/>
      <c r="G22" s="249"/>
      <c r="H22" s="152"/>
    </row>
    <row r="23" spans="1:8">
      <c r="B23" s="160"/>
      <c r="C23" s="259">
        <v>2</v>
      </c>
      <c r="D23" s="160"/>
      <c r="E23" s="160"/>
      <c r="F23" s="160"/>
      <c r="G23" s="160"/>
      <c r="H23" s="160"/>
    </row>
    <row r="24" spans="1:8">
      <c r="B24" s="160"/>
      <c r="C24" s="259">
        <v>3</v>
      </c>
      <c r="D24" s="160"/>
      <c r="E24" s="160"/>
      <c r="F24" s="160"/>
      <c r="G24" s="160"/>
      <c r="H24" s="160"/>
    </row>
    <row r="25" spans="1:8">
      <c r="B25" s="160"/>
      <c r="C25" s="259">
        <v>4</v>
      </c>
      <c r="D25" s="160"/>
      <c r="E25" s="160"/>
      <c r="F25" s="160"/>
      <c r="G25" s="160"/>
      <c r="H25" s="160"/>
    </row>
    <row r="26" spans="1:8">
      <c r="B26" s="160"/>
      <c r="C26" s="259"/>
      <c r="D26" s="160"/>
      <c r="E26" s="160"/>
      <c r="F26" s="160"/>
      <c r="G26" s="160"/>
      <c r="H26" s="160"/>
    </row>
    <row r="27" spans="1:8">
      <c r="B27" s="160"/>
      <c r="C27" s="160"/>
      <c r="D27" s="160"/>
      <c r="E27" s="160"/>
      <c r="F27" s="160"/>
      <c r="G27" s="160"/>
      <c r="H27" s="160"/>
    </row>
    <row r="28" spans="1:8" ht="12.75" customHeight="1">
      <c r="D28" s="1213" t="s">
        <v>13</v>
      </c>
      <c r="E28" s="1213"/>
      <c r="F28" s="1213"/>
      <c r="G28" s="1213"/>
    </row>
    <row r="29" spans="1:8" ht="12.75" customHeight="1">
      <c r="D29" s="1139" t="s">
        <v>14</v>
      </c>
      <c r="E29" s="1139"/>
      <c r="F29" s="1139"/>
      <c r="G29" s="1139"/>
    </row>
    <row r="30" spans="1:8" ht="12.75" customHeight="1">
      <c r="D30" s="1139" t="s">
        <v>77</v>
      </c>
      <c r="E30" s="1139"/>
      <c r="F30" s="1139"/>
      <c r="G30" s="1139"/>
    </row>
    <row r="31" spans="1:8">
      <c r="B31" s="235" t="s">
        <v>12</v>
      </c>
    </row>
  </sheetData>
  <mergeCells count="13">
    <mergeCell ref="H11:H12"/>
    <mergeCell ref="C14:H14"/>
    <mergeCell ref="C21:H21"/>
    <mergeCell ref="A2:H2"/>
    <mergeCell ref="A3:H3"/>
    <mergeCell ref="A5:H5"/>
    <mergeCell ref="A7:B7"/>
    <mergeCell ref="D28:G28"/>
    <mergeCell ref="D29:G29"/>
    <mergeCell ref="D30:G30"/>
    <mergeCell ref="B11:B12"/>
    <mergeCell ref="C11:C12"/>
    <mergeCell ref="D11:G11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view="pageBreakPreview" zoomScaleSheetLayoutView="100" workbookViewId="0">
      <selection activeCell="K7" sqref="K7"/>
    </sheetView>
  </sheetViews>
  <sheetFormatPr defaultRowHeight="12.75"/>
  <cols>
    <col min="1" max="1" width="8.28515625" customWidth="1"/>
    <col min="2" max="2" width="15.5703125" customWidth="1"/>
    <col min="3" max="3" width="17.28515625" customWidth="1"/>
    <col min="4" max="4" width="21" customWidth="1"/>
    <col min="5" max="5" width="21.140625" customWidth="1"/>
    <col min="6" max="6" width="20.7109375" customWidth="1"/>
    <col min="7" max="7" width="23.5703125" customWidth="1"/>
  </cols>
  <sheetData>
    <row r="1" spans="1:7" ht="18">
      <c r="A1" s="1141" t="s">
        <v>0</v>
      </c>
      <c r="B1" s="1141"/>
      <c r="C1" s="1141"/>
      <c r="D1" s="1141"/>
      <c r="E1" s="1141"/>
      <c r="F1" s="1141"/>
      <c r="G1" s="226" t="s">
        <v>609</v>
      </c>
    </row>
    <row r="2" spans="1:7" ht="21">
      <c r="A2" s="1142" t="s">
        <v>546</v>
      </c>
      <c r="B2" s="1142"/>
      <c r="C2" s="1142"/>
      <c r="D2" s="1142"/>
      <c r="E2" s="1142"/>
      <c r="F2" s="1142"/>
      <c r="G2" s="1142"/>
    </row>
    <row r="3" spans="1:7" ht="15">
      <c r="A3" s="228"/>
      <c r="B3" s="228"/>
    </row>
    <row r="4" spans="1:7" ht="18" customHeight="1">
      <c r="A4" s="1143" t="s">
        <v>610</v>
      </c>
      <c r="B4" s="1143"/>
      <c r="C4" s="1143"/>
      <c r="D4" s="1143"/>
      <c r="E4" s="1143"/>
      <c r="F4" s="1143"/>
      <c r="G4" s="1143"/>
    </row>
    <row r="5" spans="1:7" ht="15">
      <c r="A5" s="229" t="s">
        <v>246</v>
      </c>
      <c r="B5" s="229"/>
    </row>
    <row r="6" spans="1:7" ht="15">
      <c r="A6" s="229"/>
      <c r="B6" s="229"/>
      <c r="F6" s="1144" t="s">
        <v>552</v>
      </c>
      <c r="G6" s="1144"/>
    </row>
    <row r="7" spans="1:7" ht="59.25" customHeight="1">
      <c r="A7" s="230" t="s">
        <v>2</v>
      </c>
      <c r="B7" s="332" t="s">
        <v>3</v>
      </c>
      <c r="C7" s="334" t="s">
        <v>611</v>
      </c>
      <c r="D7" s="334" t="s">
        <v>612</v>
      </c>
      <c r="E7" s="334" t="s">
        <v>613</v>
      </c>
      <c r="F7" s="334" t="s">
        <v>614</v>
      </c>
      <c r="G7" s="334" t="s">
        <v>615</v>
      </c>
    </row>
    <row r="8" spans="1:7" s="226" customFormat="1" ht="15">
      <c r="A8" s="232" t="s">
        <v>253</v>
      </c>
      <c r="B8" s="232" t="s">
        <v>254</v>
      </c>
      <c r="C8" s="232" t="s">
        <v>255</v>
      </c>
      <c r="D8" s="232" t="s">
        <v>256</v>
      </c>
      <c r="E8" s="232" t="s">
        <v>257</v>
      </c>
      <c r="F8" s="232" t="s">
        <v>258</v>
      </c>
      <c r="G8" s="232" t="s">
        <v>259</v>
      </c>
    </row>
    <row r="9" spans="1:7">
      <c r="A9" s="9"/>
      <c r="B9" s="9"/>
      <c r="C9" s="233"/>
      <c r="D9" s="233"/>
      <c r="E9" s="233"/>
      <c r="F9" s="233"/>
      <c r="G9" s="233"/>
    </row>
    <row r="10" spans="1:7">
      <c r="A10" s="9"/>
      <c r="B10" s="9"/>
      <c r="C10" s="233"/>
      <c r="D10" s="233"/>
      <c r="E10" s="233"/>
      <c r="F10" s="233"/>
    </row>
    <row r="11" spans="1:7">
      <c r="A11" s="9"/>
      <c r="B11" s="9"/>
      <c r="C11" s="233"/>
      <c r="D11" s="233"/>
      <c r="E11" s="233"/>
      <c r="F11" s="233"/>
      <c r="G11" s="233"/>
    </row>
    <row r="12" spans="1:7">
      <c r="A12" s="9"/>
      <c r="B12" s="9"/>
      <c r="C12" s="233"/>
      <c r="D12" s="233"/>
      <c r="E12" s="233"/>
      <c r="F12" s="233"/>
      <c r="G12" s="233"/>
    </row>
    <row r="13" spans="1:7">
      <c r="A13" s="9"/>
      <c r="B13" s="9"/>
      <c r="C13" s="233"/>
      <c r="D13" s="233"/>
      <c r="E13" s="233"/>
      <c r="F13" s="233"/>
      <c r="G13" s="233"/>
    </row>
    <row r="14" spans="1:7">
      <c r="A14" s="9"/>
      <c r="B14" s="9"/>
      <c r="C14" s="233"/>
      <c r="D14" s="233"/>
      <c r="E14" s="233"/>
      <c r="F14" s="233"/>
      <c r="G14" s="233"/>
    </row>
    <row r="15" spans="1:7">
      <c r="A15" s="9"/>
      <c r="B15" s="9"/>
      <c r="C15" s="233"/>
      <c r="D15" s="233"/>
      <c r="E15" s="233"/>
      <c r="F15" s="233"/>
      <c r="G15" s="233"/>
    </row>
    <row r="16" spans="1:7">
      <c r="A16" s="9"/>
      <c r="B16" s="9"/>
      <c r="C16" s="233"/>
      <c r="D16" s="233"/>
      <c r="E16" s="233"/>
      <c r="F16" s="233"/>
      <c r="G16" s="233"/>
    </row>
    <row r="18" spans="1:13">
      <c r="A18" s="234"/>
    </row>
    <row r="21" spans="1:13" ht="15" customHeight="1">
      <c r="A21" s="335"/>
      <c r="B21" s="335"/>
      <c r="C21" s="335"/>
      <c r="D21" s="335"/>
      <c r="E21" s="335"/>
      <c r="F21" s="1165" t="s">
        <v>13</v>
      </c>
      <c r="G21" s="1165"/>
      <c r="H21" s="336"/>
      <c r="I21" s="336"/>
    </row>
    <row r="22" spans="1:13" ht="15" customHeight="1">
      <c r="A22" s="335"/>
      <c r="B22" s="335"/>
      <c r="C22" s="335"/>
      <c r="D22" s="335"/>
      <c r="E22" s="335"/>
      <c r="F22" s="1165" t="s">
        <v>14</v>
      </c>
      <c r="G22" s="1165"/>
      <c r="H22" s="336"/>
      <c r="I22" s="336"/>
    </row>
    <row r="23" spans="1:13" ht="15" customHeight="1">
      <c r="A23" s="335"/>
      <c r="B23" s="335"/>
      <c r="C23" s="335"/>
      <c r="D23" s="335"/>
      <c r="E23" s="335"/>
      <c r="F23" s="1165" t="s">
        <v>77</v>
      </c>
      <c r="G23" s="1165"/>
      <c r="H23" s="336"/>
      <c r="I23" s="336"/>
    </row>
    <row r="24" spans="1:13">
      <c r="A24" s="335" t="s">
        <v>12</v>
      </c>
      <c r="C24" s="335"/>
      <c r="D24" s="335"/>
      <c r="E24" s="335"/>
      <c r="F24" s="1225" t="s">
        <v>76</v>
      </c>
      <c r="G24" s="1225"/>
      <c r="H24" s="335"/>
      <c r="I24" s="335"/>
    </row>
    <row r="25" spans="1:13">
      <c r="A25" s="335"/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</row>
  </sheetData>
  <mergeCells count="8">
    <mergeCell ref="F23:G23"/>
    <mergeCell ref="F24:G24"/>
    <mergeCell ref="A1:F1"/>
    <mergeCell ref="A2:G2"/>
    <mergeCell ref="A4:G4"/>
    <mergeCell ref="F6:G6"/>
    <mergeCell ref="F21:G21"/>
    <mergeCell ref="F22:G22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96"/>
  <sheetViews>
    <sheetView view="pageBreakPreview" zoomScaleSheetLayoutView="100" workbookViewId="0">
      <pane xSplit="8" ySplit="10" topLeftCell="L47" activePane="bottomRight" state="frozen"/>
      <selection activeCell="G65" sqref="G65"/>
      <selection pane="topRight" activeCell="G65" sqref="G65"/>
      <selection pane="bottomLeft" activeCell="G65" sqref="G65"/>
      <selection pane="bottomRight" activeCell="P12" sqref="P12:P62"/>
    </sheetView>
  </sheetViews>
  <sheetFormatPr defaultColWidth="9.140625" defaultRowHeight="12.75"/>
  <cols>
    <col min="1" max="1" width="6.7109375" style="566" customWidth="1"/>
    <col min="2" max="2" width="16" style="566" customWidth="1"/>
    <col min="3" max="3" width="13.5703125" style="566" bestFit="1" customWidth="1"/>
    <col min="4" max="4" width="10.85546875" style="566" bestFit="1" customWidth="1"/>
    <col min="5" max="5" width="11.5703125" style="558" bestFit="1" customWidth="1"/>
    <col min="6" max="6" width="14.42578125" style="558" bestFit="1" customWidth="1"/>
    <col min="7" max="7" width="14.85546875" style="566" customWidth="1"/>
    <col min="8" max="8" width="14.28515625" style="566" bestFit="1" customWidth="1"/>
    <col min="9" max="9" width="13.85546875" style="566" bestFit="1" customWidth="1"/>
    <col min="10" max="10" width="14.5703125" style="558" customWidth="1"/>
    <col min="11" max="11" width="15.42578125" style="558" customWidth="1"/>
    <col min="12" max="12" width="15.28515625" style="566" bestFit="1" customWidth="1"/>
    <col min="13" max="13" width="11.140625" style="566" customWidth="1"/>
    <col min="14" max="14" width="11.85546875" style="566" customWidth="1"/>
    <col min="15" max="15" width="13.5703125" style="566" customWidth="1"/>
    <col min="16" max="16" width="15.5703125" style="566" customWidth="1"/>
    <col min="17" max="17" width="14.140625" style="566" customWidth="1"/>
    <col min="18" max="18" width="12.85546875" style="566" bestFit="1" customWidth="1"/>
    <col min="19" max="19" width="12.140625" style="566" bestFit="1" customWidth="1"/>
    <col min="20" max="20" width="12.5703125" style="566" customWidth="1"/>
    <col min="21" max="21" width="11.42578125" style="566" customWidth="1"/>
    <col min="22" max="22" width="13.28515625" style="566" customWidth="1"/>
    <col min="23" max="23" width="13.85546875" style="566" customWidth="1"/>
    <col min="24" max="24" width="12.85546875" style="566" bestFit="1" customWidth="1"/>
    <col min="25" max="16384" width="9.140625" style="566"/>
  </cols>
  <sheetData>
    <row r="1" spans="1:24" s="557" customFormat="1" ht="15">
      <c r="D1" s="559"/>
      <c r="E1" s="559"/>
      <c r="F1" s="559"/>
      <c r="G1" s="559"/>
      <c r="H1" s="559"/>
      <c r="I1" s="559"/>
      <c r="J1" s="559"/>
      <c r="K1" s="559"/>
      <c r="L1" s="740" t="s">
        <v>55</v>
      </c>
      <c r="M1" s="741"/>
    </row>
    <row r="2" spans="1:24" s="557" customFormat="1" ht="15">
      <c r="A2" s="1235" t="s">
        <v>0</v>
      </c>
      <c r="B2" s="1235"/>
      <c r="C2" s="1235"/>
      <c r="D2" s="1235"/>
      <c r="E2" s="1235"/>
      <c r="F2" s="1235"/>
      <c r="G2" s="1235"/>
      <c r="H2" s="1235"/>
      <c r="I2" s="1235"/>
      <c r="J2" s="1235"/>
      <c r="K2" s="1235"/>
      <c r="L2" s="1235"/>
      <c r="M2" s="560"/>
    </row>
    <row r="3" spans="1:24" s="557" customFormat="1" ht="20.25">
      <c r="A3" s="1236" t="s">
        <v>546</v>
      </c>
      <c r="B3" s="1236"/>
      <c r="C3" s="1236"/>
      <c r="D3" s="1236"/>
      <c r="E3" s="1236"/>
      <c r="F3" s="1236"/>
      <c r="G3" s="1236"/>
      <c r="H3" s="1236"/>
      <c r="I3" s="1236"/>
      <c r="J3" s="1236"/>
      <c r="K3" s="1236"/>
      <c r="L3" s="1236"/>
      <c r="M3" s="561"/>
    </row>
    <row r="4" spans="1:24" s="557" customFormat="1" ht="10.5" customHeight="1">
      <c r="E4" s="558"/>
      <c r="F4" s="558"/>
      <c r="J4" s="558"/>
      <c r="K4" s="558"/>
    </row>
    <row r="5" spans="1:24" ht="19.5" customHeight="1">
      <c r="A5" s="1237" t="s">
        <v>639</v>
      </c>
      <c r="B5" s="1237"/>
      <c r="C5" s="1237"/>
      <c r="D5" s="1237"/>
      <c r="E5" s="1237"/>
      <c r="F5" s="1237"/>
      <c r="G5" s="1237"/>
      <c r="H5" s="1237"/>
      <c r="I5" s="1237"/>
      <c r="J5" s="1237"/>
      <c r="K5" s="1237"/>
      <c r="L5" s="1237"/>
      <c r="M5" s="567"/>
    </row>
    <row r="6" spans="1:24">
      <c r="A6" s="742"/>
      <c r="B6" s="742"/>
      <c r="C6" s="742"/>
      <c r="D6" s="742"/>
      <c r="E6" s="743"/>
      <c r="F6" s="743"/>
      <c r="G6" s="742"/>
      <c r="H6" s="742"/>
      <c r="I6" s="742"/>
      <c r="J6" s="743"/>
      <c r="K6" s="743"/>
      <c r="L6" s="742"/>
      <c r="M6" s="742"/>
    </row>
    <row r="7" spans="1:24">
      <c r="A7" s="1227" t="s">
        <v>660</v>
      </c>
      <c r="B7" s="1227"/>
      <c r="F7" s="1238"/>
      <c r="G7" s="1238"/>
      <c r="H7" s="1238"/>
      <c r="I7" s="1238"/>
      <c r="J7" s="1238"/>
      <c r="K7" s="1238"/>
      <c r="L7" s="1238"/>
      <c r="M7" s="646"/>
    </row>
    <row r="8" spans="1:24" ht="15">
      <c r="A8" s="558"/>
      <c r="F8" s="646"/>
      <c r="G8" s="744"/>
      <c r="H8" s="744"/>
      <c r="I8" s="1234" t="s">
        <v>831</v>
      </c>
      <c r="J8" s="1234"/>
      <c r="K8" s="1234"/>
      <c r="L8" s="1234"/>
      <c r="M8" s="745"/>
    </row>
    <row r="9" spans="1:24" s="558" customFormat="1" ht="15.75">
      <c r="A9" s="1229" t="s">
        <v>2</v>
      </c>
      <c r="B9" s="1229" t="s">
        <v>880</v>
      </c>
      <c r="C9" s="1230" t="s">
        <v>22</v>
      </c>
      <c r="D9" s="1231"/>
      <c r="E9" s="1231"/>
      <c r="F9" s="1231"/>
      <c r="G9" s="1231"/>
      <c r="H9" s="1232" t="s">
        <v>45</v>
      </c>
      <c r="I9" s="1232"/>
      <c r="J9" s="1232"/>
      <c r="K9" s="1232"/>
      <c r="L9" s="1232"/>
      <c r="M9" s="557"/>
      <c r="N9" s="557"/>
      <c r="O9"/>
      <c r="P9"/>
      <c r="Q9"/>
      <c r="R9"/>
      <c r="S9"/>
      <c r="T9"/>
      <c r="U9"/>
      <c r="V9"/>
      <c r="W9"/>
      <c r="X9"/>
    </row>
    <row r="10" spans="1:24" s="558" customFormat="1" ht="53.25" customHeight="1">
      <c r="A10" s="1229"/>
      <c r="B10" s="1229"/>
      <c r="C10" s="28" t="s">
        <v>567</v>
      </c>
      <c r="D10" s="28" t="s">
        <v>568</v>
      </c>
      <c r="E10" s="28" t="s">
        <v>881</v>
      </c>
      <c r="F10" s="28" t="s">
        <v>882</v>
      </c>
      <c r="G10" s="28" t="s">
        <v>640</v>
      </c>
      <c r="H10" s="28" t="s">
        <v>883</v>
      </c>
      <c r="I10" s="28" t="s">
        <v>568</v>
      </c>
      <c r="J10" s="28" t="s">
        <v>881</v>
      </c>
      <c r="K10" s="28" t="s">
        <v>882</v>
      </c>
      <c r="L10" s="28" t="s">
        <v>884</v>
      </c>
      <c r="M10" s="557"/>
      <c r="N10" s="557"/>
      <c r="O10"/>
      <c r="P10"/>
      <c r="Q10"/>
      <c r="R10"/>
      <c r="S10"/>
      <c r="T10"/>
      <c r="U10"/>
      <c r="V10"/>
      <c r="W10"/>
      <c r="X10"/>
    </row>
    <row r="11" spans="1:24" s="558" customFormat="1">
      <c r="A11" s="28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  <c r="K11" s="28">
        <v>11</v>
      </c>
      <c r="L11" s="28">
        <v>12</v>
      </c>
      <c r="M11" s="557"/>
      <c r="N11" s="557"/>
      <c r="O11"/>
      <c r="P11"/>
      <c r="Q11"/>
      <c r="R11"/>
      <c r="S11"/>
      <c r="T11"/>
      <c r="U11"/>
      <c r="V11"/>
      <c r="W11"/>
      <c r="X11"/>
    </row>
    <row r="12" spans="1:24" ht="21" customHeight="1">
      <c r="A12" s="746">
        <v>1</v>
      </c>
      <c r="B12" s="747" t="s">
        <v>885</v>
      </c>
      <c r="C12" s="748">
        <v>231.86008514999722</v>
      </c>
      <c r="D12" s="748">
        <v>0</v>
      </c>
      <c r="E12" s="748">
        <v>72.759999999999991</v>
      </c>
      <c r="F12" s="748">
        <v>72.759999999999991</v>
      </c>
      <c r="G12" s="749">
        <f t="shared" ref="G12:G62" si="0">D12+E12-F12</f>
        <v>0</v>
      </c>
      <c r="H12" s="748">
        <v>436.74758155812373</v>
      </c>
      <c r="I12" s="748">
        <v>0</v>
      </c>
      <c r="J12" s="748">
        <v>341.34</v>
      </c>
      <c r="K12" s="748">
        <v>341.34</v>
      </c>
      <c r="L12" s="749">
        <f t="shared" ref="L12:L62" si="1">I12+J12-K12</f>
        <v>0</v>
      </c>
      <c r="M12" s="750">
        <f>C12+H12+T6A_FG_UPRY_Utlsn!D12+T6A_FG_UPRY_Utlsn!I12</f>
        <v>1336.5850702250341</v>
      </c>
      <c r="N12" s="750">
        <f>D12+I12+T6A_FG_UPRY_Utlsn!E12+T6A_FG_UPRY_Utlsn!J12</f>
        <v>0</v>
      </c>
      <c r="O12" s="751">
        <f>E12+J12+T6A_FG_UPRY_Utlsn!F12+T6A_FG_UPRY_Utlsn!K12</f>
        <v>820.3</v>
      </c>
      <c r="P12" s="751">
        <f>F12+K12+T6A_FG_UPRY_Utlsn!G12+T6A_FG_UPRY_Utlsn!L12</f>
        <v>820.3</v>
      </c>
      <c r="Q12"/>
      <c r="R12"/>
      <c r="S12"/>
      <c r="T12"/>
      <c r="U12"/>
      <c r="V12"/>
      <c r="W12"/>
      <c r="X12"/>
    </row>
    <row r="13" spans="1:24" ht="21" customHeight="1">
      <c r="A13" s="746">
        <v>2</v>
      </c>
      <c r="B13" s="747" t="s">
        <v>671</v>
      </c>
      <c r="C13" s="748">
        <v>701.74672109756148</v>
      </c>
      <c r="D13" s="748">
        <v>-4.0500000000000114</v>
      </c>
      <c r="E13" s="748">
        <v>205.38</v>
      </c>
      <c r="F13" s="748">
        <v>205.38</v>
      </c>
      <c r="G13" s="749">
        <f t="shared" si="0"/>
        <v>-4.0500000000000114</v>
      </c>
      <c r="H13" s="748">
        <v>1321.8583229080937</v>
      </c>
      <c r="I13" s="748">
        <v>-88.409999999999627</v>
      </c>
      <c r="J13" s="748">
        <v>1136.08</v>
      </c>
      <c r="K13" s="748">
        <v>1136.08</v>
      </c>
      <c r="L13" s="749">
        <f t="shared" si="1"/>
        <v>-88.409999999999627</v>
      </c>
      <c r="M13" s="750">
        <f>C13+H13+T6A_FG_UPRY_Utlsn!D13+T6A_FG_UPRY_Utlsn!I13</f>
        <v>2930.4912393104705</v>
      </c>
      <c r="N13" s="750">
        <f>D13+I13+T6A_FG_UPRY_Utlsn!E13+T6A_FG_UPRY_Utlsn!J13</f>
        <v>19.590000000000458</v>
      </c>
      <c r="O13" s="751">
        <f>E13+J13+T6A_FG_UPRY_Utlsn!F13+T6A_FG_UPRY_Utlsn!K13</f>
        <v>1970.96</v>
      </c>
      <c r="P13" s="751">
        <f>F13+K13+T6A_FG_UPRY_Utlsn!G13+T6A_FG_UPRY_Utlsn!L13</f>
        <v>1970.96</v>
      </c>
      <c r="Q13"/>
      <c r="R13"/>
      <c r="S13"/>
      <c r="T13"/>
      <c r="U13"/>
      <c r="V13"/>
      <c r="W13"/>
      <c r="X13"/>
    </row>
    <row r="14" spans="1:24" ht="21" customHeight="1">
      <c r="A14" s="746">
        <v>3</v>
      </c>
      <c r="B14" s="752" t="s">
        <v>844</v>
      </c>
      <c r="C14" s="748">
        <v>316.63016402768545</v>
      </c>
      <c r="D14" s="748">
        <v>68.644000000000005</v>
      </c>
      <c r="E14" s="748">
        <v>601.17000000000007</v>
      </c>
      <c r="F14" s="748">
        <v>722.57999999999993</v>
      </c>
      <c r="G14" s="749">
        <f t="shared" si="0"/>
        <v>-52.765999999999849</v>
      </c>
      <c r="H14" s="748">
        <v>596.4263245136882</v>
      </c>
      <c r="I14" s="748">
        <v>48.59</v>
      </c>
      <c r="J14" s="748">
        <v>115.96799999999999</v>
      </c>
      <c r="K14" s="748">
        <v>153.1996</v>
      </c>
      <c r="L14" s="749">
        <f t="shared" si="1"/>
        <v>11.358399999999989</v>
      </c>
      <c r="M14" s="750">
        <f>C14+H14+T6A_FG_UPRY_Utlsn!D14+T6A_FG_UPRY_Utlsn!I14</f>
        <v>1772.8881005936369</v>
      </c>
      <c r="N14" s="750">
        <f>D14+I14+T6A_FG_UPRY_Utlsn!E14+T6A_FG_UPRY_Utlsn!J14</f>
        <v>354.60399999999981</v>
      </c>
      <c r="O14" s="751">
        <f>E14+J14+T6A_FG_UPRY_Utlsn!F14+T6A_FG_UPRY_Utlsn!K14</f>
        <v>1424.723</v>
      </c>
      <c r="P14" s="751">
        <f>F14+K14+T6A_FG_UPRY_Utlsn!G14+T6A_FG_UPRY_Utlsn!L14</f>
        <v>1735.6085999999998</v>
      </c>
      <c r="Q14"/>
      <c r="R14"/>
      <c r="S14"/>
      <c r="T14"/>
      <c r="U14"/>
      <c r="V14"/>
      <c r="W14"/>
      <c r="X14"/>
    </row>
    <row r="15" spans="1:24" ht="21" customHeight="1">
      <c r="A15" s="746">
        <v>4</v>
      </c>
      <c r="B15" s="753" t="s">
        <v>673</v>
      </c>
      <c r="C15" s="748">
        <v>382.32005614819087</v>
      </c>
      <c r="D15" s="748">
        <v>54.599999999999994</v>
      </c>
      <c r="E15" s="748">
        <v>144.18</v>
      </c>
      <c r="F15" s="748">
        <v>144.18</v>
      </c>
      <c r="G15" s="749">
        <f t="shared" si="0"/>
        <v>54.599999999999994</v>
      </c>
      <c r="H15" s="748">
        <v>720.16431718234639</v>
      </c>
      <c r="I15" s="748">
        <v>217.24000000000012</v>
      </c>
      <c r="J15" s="748">
        <v>777.24</v>
      </c>
      <c r="K15" s="748">
        <v>777.24</v>
      </c>
      <c r="L15" s="749">
        <f t="shared" si="1"/>
        <v>217.24000000000012</v>
      </c>
      <c r="M15" s="750">
        <f>C15+H15+T6A_FG_UPRY_Utlsn!D15+T6A_FG_UPRY_Utlsn!I15</f>
        <v>1988.1907112073468</v>
      </c>
      <c r="N15" s="750">
        <f>D15+I15+T6A_FG_UPRY_Utlsn!E15+T6A_FG_UPRY_Utlsn!J15</f>
        <v>364.34800000000018</v>
      </c>
      <c r="O15" s="751">
        <f>E15+J15+T6A_FG_UPRY_Utlsn!F15+T6A_FG_UPRY_Utlsn!K15</f>
        <v>1771.65</v>
      </c>
      <c r="P15" s="751">
        <f>F15+K15+T6A_FG_UPRY_Utlsn!G15+T6A_FG_UPRY_Utlsn!L15</f>
        <v>1771.65</v>
      </c>
      <c r="Q15" s="751"/>
      <c r="R15"/>
      <c r="S15"/>
      <c r="T15"/>
      <c r="U15"/>
      <c r="V15"/>
      <c r="W15"/>
      <c r="X15"/>
    </row>
    <row r="16" spans="1:24" ht="21" customHeight="1">
      <c r="A16" s="746">
        <v>5</v>
      </c>
      <c r="B16" s="754" t="s">
        <v>674</v>
      </c>
      <c r="C16" s="748">
        <v>849.57299140237365</v>
      </c>
      <c r="D16" s="748">
        <v>122.56</v>
      </c>
      <c r="E16" s="748">
        <v>262.12</v>
      </c>
      <c r="F16" s="748">
        <v>318.92</v>
      </c>
      <c r="G16" s="749">
        <f t="shared" si="0"/>
        <v>65.759999999999991</v>
      </c>
      <c r="H16" s="748">
        <v>1600.314039012125</v>
      </c>
      <c r="I16" s="748">
        <v>763.38699999999903</v>
      </c>
      <c r="J16" s="748">
        <v>1440.87</v>
      </c>
      <c r="K16" s="748">
        <v>1532.3000000000002</v>
      </c>
      <c r="L16" s="749">
        <f t="shared" si="1"/>
        <v>671.95699999999852</v>
      </c>
      <c r="M16" s="750">
        <f>C16+H16+T6A_FG_UPRY_Utlsn!D16+T6A_FG_UPRY_Utlsn!I16</f>
        <v>4049.7428610012735</v>
      </c>
      <c r="N16" s="750">
        <f>D16+I16+T6A_FG_UPRY_Utlsn!E16+T6A_FG_UPRY_Utlsn!J16</f>
        <v>1907.9089999999987</v>
      </c>
      <c r="O16" s="751">
        <f>E16+J16+T6A_FG_UPRY_Utlsn!F16+T6A_FG_UPRY_Utlsn!K16</f>
        <v>2772.08</v>
      </c>
      <c r="P16" s="751">
        <f>F16+K16+T6A_FG_UPRY_Utlsn!G16+T6A_FG_UPRY_Utlsn!L16</f>
        <v>3016.8500000000004</v>
      </c>
      <c r="Q16"/>
      <c r="R16"/>
      <c r="S16"/>
      <c r="T16"/>
      <c r="U16"/>
      <c r="V16"/>
      <c r="W16"/>
      <c r="X16"/>
    </row>
    <row r="17" spans="1:24" s="305" customFormat="1" ht="21" customHeight="1">
      <c r="A17" s="746">
        <v>6</v>
      </c>
      <c r="B17" s="754" t="s">
        <v>675</v>
      </c>
      <c r="C17" s="748">
        <v>717.88388672758583</v>
      </c>
      <c r="D17" s="748">
        <v>55.577999999999975</v>
      </c>
      <c r="E17" s="748">
        <v>1134.06</v>
      </c>
      <c r="F17" s="748">
        <v>1134.06</v>
      </c>
      <c r="G17" s="749">
        <f t="shared" si="0"/>
        <v>55.577999999999975</v>
      </c>
      <c r="H17" s="748">
        <v>1352.2553964602598</v>
      </c>
      <c r="I17" s="748">
        <v>52.44</v>
      </c>
      <c r="J17" s="748">
        <v>239.9</v>
      </c>
      <c r="K17" s="748">
        <v>239.9</v>
      </c>
      <c r="L17" s="749">
        <f t="shared" si="1"/>
        <v>52.440000000000026</v>
      </c>
      <c r="M17" s="750">
        <f>C17+H17+T6A_FG_UPRY_Utlsn!D17+T6A_FG_UPRY_Utlsn!I17</f>
        <v>4493.7856684368944</v>
      </c>
      <c r="N17" s="750">
        <f>D17+I17+T6A_FG_UPRY_Utlsn!E17+T6A_FG_UPRY_Utlsn!J17</f>
        <v>297.63399999999979</v>
      </c>
      <c r="O17" s="751">
        <f>E17+J17+T6A_FG_UPRY_Utlsn!F17+T6A_FG_UPRY_Utlsn!K17</f>
        <v>2896.2699999999995</v>
      </c>
      <c r="P17" s="751">
        <f>F17+K17+T6A_FG_UPRY_Utlsn!G17+T6A_FG_UPRY_Utlsn!L17</f>
        <v>2728.06</v>
      </c>
      <c r="Q17" s="315"/>
      <c r="R17" s="315"/>
      <c r="S17" s="315"/>
      <c r="T17" s="315"/>
      <c r="U17" s="315"/>
      <c r="V17" s="315"/>
      <c r="W17" s="315"/>
      <c r="X17" s="315"/>
    </row>
    <row r="18" spans="1:24" s="305" customFormat="1" ht="21" customHeight="1">
      <c r="A18" s="746">
        <v>7</v>
      </c>
      <c r="B18" s="754" t="s">
        <v>676</v>
      </c>
      <c r="C18" s="748">
        <v>668.00189677536059</v>
      </c>
      <c r="D18" s="748">
        <v>428.72699999999986</v>
      </c>
      <c r="E18" s="748">
        <v>239.99</v>
      </c>
      <c r="F18" s="748">
        <v>302.83</v>
      </c>
      <c r="G18" s="749">
        <f t="shared" si="0"/>
        <v>365.88699999999989</v>
      </c>
      <c r="H18" s="748">
        <v>1258.2942540719655</v>
      </c>
      <c r="I18" s="748">
        <v>773.80700000000002</v>
      </c>
      <c r="J18" s="748">
        <v>1324.55</v>
      </c>
      <c r="K18" s="748">
        <v>1521.96</v>
      </c>
      <c r="L18" s="749">
        <f t="shared" si="1"/>
        <v>576.39699999999993</v>
      </c>
      <c r="M18" s="750">
        <f>C18+H18+T6A_FG_UPRY_Utlsn!D18+T6A_FG_UPRY_Utlsn!I18</f>
        <v>4137.2967675191994</v>
      </c>
      <c r="N18" s="750">
        <f>D18+I18+T6A_FG_UPRY_Utlsn!E18+T6A_FG_UPRY_Utlsn!J18</f>
        <v>2411.67</v>
      </c>
      <c r="O18" s="751">
        <f>E18+J18+T6A_FG_UPRY_Utlsn!F18+T6A_FG_UPRY_Utlsn!K18</f>
        <v>3248.75</v>
      </c>
      <c r="P18" s="751">
        <f>F18+K18+T6A_FG_UPRY_Utlsn!G18+T6A_FG_UPRY_Utlsn!L18</f>
        <v>3778.38</v>
      </c>
      <c r="Q18" s="315"/>
      <c r="R18" s="315"/>
      <c r="S18" s="315"/>
      <c r="T18" s="315"/>
      <c r="U18" s="315"/>
      <c r="V18" s="315"/>
      <c r="W18" s="315"/>
      <c r="X18" s="315"/>
    </row>
    <row r="19" spans="1:24" s="755" customFormat="1" ht="21" customHeight="1">
      <c r="A19" s="746">
        <v>8</v>
      </c>
      <c r="B19" s="754" t="s">
        <v>677</v>
      </c>
      <c r="C19" s="748">
        <v>470.25659946638427</v>
      </c>
      <c r="D19" s="748">
        <v>-90.889999999999958</v>
      </c>
      <c r="E19" s="748">
        <v>274.12</v>
      </c>
      <c r="F19" s="748">
        <v>181.6</v>
      </c>
      <c r="G19" s="749">
        <f t="shared" si="0"/>
        <v>1.6300000000000523</v>
      </c>
      <c r="H19" s="748">
        <v>885.80763004473965</v>
      </c>
      <c r="I19" s="748">
        <v>17.235999999999649</v>
      </c>
      <c r="J19" s="748">
        <v>903.04</v>
      </c>
      <c r="K19" s="748">
        <v>901.4</v>
      </c>
      <c r="L19" s="749">
        <f t="shared" si="1"/>
        <v>18.875999999999635</v>
      </c>
      <c r="M19" s="750">
        <f>C19+H19+T6A_FG_UPRY_Utlsn!D19+T6A_FG_UPRY_Utlsn!I19</f>
        <v>2590.814617801464</v>
      </c>
      <c r="N19" s="750">
        <f>D19+I19+T6A_FG_UPRY_Utlsn!E19+T6A_FG_UPRY_Utlsn!J19</f>
        <v>-259.75500000000022</v>
      </c>
      <c r="O19" s="751">
        <f>E19+J19+T6A_FG_UPRY_Utlsn!F19+T6A_FG_UPRY_Utlsn!K19</f>
        <v>2493.96</v>
      </c>
      <c r="P19" s="751">
        <f>F19+K19+T6A_FG_UPRY_Utlsn!G19+T6A_FG_UPRY_Utlsn!L19</f>
        <v>2013.66</v>
      </c>
      <c r="Q19" s="642"/>
      <c r="R19" s="642"/>
      <c r="S19" s="642"/>
      <c r="T19" s="642"/>
      <c r="U19" s="642"/>
      <c r="V19" s="642"/>
      <c r="W19" s="642"/>
      <c r="X19" s="642"/>
    </row>
    <row r="20" spans="1:24" ht="21" customHeight="1">
      <c r="A20" s="746">
        <v>9</v>
      </c>
      <c r="B20" s="754" t="s">
        <v>678</v>
      </c>
      <c r="C20" s="748">
        <v>549.19029015938816</v>
      </c>
      <c r="D20" s="748">
        <v>11.25</v>
      </c>
      <c r="E20" s="748">
        <v>280.88</v>
      </c>
      <c r="F20" s="748">
        <v>313.73</v>
      </c>
      <c r="G20" s="749">
        <f t="shared" si="0"/>
        <v>-21.600000000000023</v>
      </c>
      <c r="H20" s="748">
        <v>1034.4925513468434</v>
      </c>
      <c r="I20" s="748">
        <v>27.490000000000009</v>
      </c>
      <c r="J20" s="748">
        <v>619.05999999999995</v>
      </c>
      <c r="K20" s="748">
        <v>655.44</v>
      </c>
      <c r="L20" s="749">
        <f t="shared" si="1"/>
        <v>-8.8900000000001</v>
      </c>
      <c r="M20" s="750">
        <f>C20+H20+T6A_FG_UPRY_Utlsn!D20+T6A_FG_UPRY_Utlsn!I20</f>
        <v>2874.9834491293459</v>
      </c>
      <c r="N20" s="750">
        <f>D20+I20+T6A_FG_UPRY_Utlsn!E20+T6A_FG_UPRY_Utlsn!J20</f>
        <v>208.35999999999956</v>
      </c>
      <c r="O20" s="751">
        <f>E20+J20+T6A_FG_UPRY_Utlsn!F20+T6A_FG_UPRY_Utlsn!K20</f>
        <v>1757.4199999999998</v>
      </c>
      <c r="P20" s="751">
        <f>F20+K20+T6A_FG_UPRY_Utlsn!G20+T6A_FG_UPRY_Utlsn!L20</f>
        <v>2013.3700000000001</v>
      </c>
      <c r="Q20"/>
      <c r="R20"/>
      <c r="S20"/>
      <c r="T20"/>
      <c r="U20"/>
      <c r="V20"/>
      <c r="W20"/>
      <c r="X20"/>
    </row>
    <row r="21" spans="1:24" ht="21" customHeight="1">
      <c r="A21" s="746">
        <v>10</v>
      </c>
      <c r="B21" s="754" t="s">
        <v>679</v>
      </c>
      <c r="C21" s="748">
        <v>361.18858651438268</v>
      </c>
      <c r="D21" s="748">
        <v>71.650000000000091</v>
      </c>
      <c r="E21" s="748">
        <v>160</v>
      </c>
      <c r="F21" s="748">
        <v>212.83</v>
      </c>
      <c r="G21" s="749">
        <f t="shared" si="0"/>
        <v>18.820000000000078</v>
      </c>
      <c r="H21" s="748">
        <v>680.35962957790571</v>
      </c>
      <c r="I21" s="748">
        <v>159.44000000000017</v>
      </c>
      <c r="J21" s="748">
        <v>632.05999999999995</v>
      </c>
      <c r="K21" s="748">
        <v>730.91000000000008</v>
      </c>
      <c r="L21" s="749">
        <f t="shared" si="1"/>
        <v>60.590000000000032</v>
      </c>
      <c r="M21" s="750">
        <f>C21+H21+T6A_FG_UPRY_Utlsn!D21+T6A_FG_UPRY_Utlsn!I21</f>
        <v>1844.0883138017966</v>
      </c>
      <c r="N21" s="750">
        <f>D21+I21+T6A_FG_UPRY_Utlsn!E21+T6A_FG_UPRY_Utlsn!J21</f>
        <v>396.46000000000004</v>
      </c>
      <c r="O21" s="751">
        <f>E21+J21+T6A_FG_UPRY_Utlsn!F21+T6A_FG_UPRY_Utlsn!K21</f>
        <v>1425.21</v>
      </c>
      <c r="P21" s="751">
        <f>F21+K21+T6A_FG_UPRY_Utlsn!G21+T6A_FG_UPRY_Utlsn!L21</f>
        <v>1702.3400000000001</v>
      </c>
      <c r="Q21"/>
      <c r="R21"/>
      <c r="S21"/>
      <c r="T21"/>
      <c r="U21"/>
      <c r="V21"/>
      <c r="W21"/>
      <c r="X21"/>
    </row>
    <row r="22" spans="1:24" ht="21" customHeight="1">
      <c r="A22" s="746">
        <v>11</v>
      </c>
      <c r="B22" s="754" t="s">
        <v>680</v>
      </c>
      <c r="C22" s="748">
        <v>1046.8751464899076</v>
      </c>
      <c r="D22" s="748">
        <v>-105.91979999999921</v>
      </c>
      <c r="E22" s="748">
        <v>341.18</v>
      </c>
      <c r="F22" s="748">
        <v>335.67</v>
      </c>
      <c r="G22" s="749">
        <f t="shared" si="0"/>
        <v>-100.40979999999922</v>
      </c>
      <c r="H22" s="748">
        <v>1971.9659299140869</v>
      </c>
      <c r="I22" s="748">
        <v>-251.3764000000001</v>
      </c>
      <c r="J22" s="748">
        <v>1819.6</v>
      </c>
      <c r="K22" s="748">
        <v>1718.87</v>
      </c>
      <c r="L22" s="749">
        <f t="shared" si="1"/>
        <v>-150.64640000000009</v>
      </c>
      <c r="M22" s="750">
        <f>C22+H22+T6A_FG_UPRY_Utlsn!D22+T6A_FG_UPRY_Utlsn!I22</f>
        <v>5848.6112278350483</v>
      </c>
      <c r="N22" s="750">
        <f>D22+I22+T6A_FG_UPRY_Utlsn!E22+T6A_FG_UPRY_Utlsn!J22</f>
        <v>-281.65699999999975</v>
      </c>
      <c r="O22" s="751">
        <f>E22+J22+T6A_FG_UPRY_Utlsn!F22+T6A_FG_UPRY_Utlsn!K22</f>
        <v>3592.2</v>
      </c>
      <c r="P22" s="751">
        <f>F22+K22+T6A_FG_UPRY_Utlsn!G22+T6A_FG_UPRY_Utlsn!L22</f>
        <v>3352.1900000000005</v>
      </c>
      <c r="Q22"/>
      <c r="R22"/>
      <c r="S22"/>
      <c r="T22"/>
      <c r="U22"/>
      <c r="V22"/>
      <c r="W22"/>
      <c r="X22"/>
    </row>
    <row r="23" spans="1:24" ht="21" customHeight="1">
      <c r="A23" s="746">
        <v>12</v>
      </c>
      <c r="B23" s="754" t="s">
        <v>681</v>
      </c>
      <c r="C23" s="748">
        <v>846.47978706460503</v>
      </c>
      <c r="D23" s="748">
        <v>80.059999999999945</v>
      </c>
      <c r="E23" s="748">
        <v>288.07</v>
      </c>
      <c r="F23" s="748">
        <v>375.13</v>
      </c>
      <c r="G23" s="749">
        <f t="shared" si="0"/>
        <v>-7.0000000000000568</v>
      </c>
      <c r="H23" s="748">
        <v>1594.4874668666369</v>
      </c>
      <c r="I23" s="748">
        <v>81.619999999999891</v>
      </c>
      <c r="J23" s="748">
        <v>1576.5900000000001</v>
      </c>
      <c r="K23" s="748">
        <v>1830.85</v>
      </c>
      <c r="L23" s="749">
        <f t="shared" si="1"/>
        <v>-172.63999999999987</v>
      </c>
      <c r="M23" s="750">
        <f>C23+H23+T6A_FG_UPRY_Utlsn!D23+T6A_FG_UPRY_Utlsn!I23</f>
        <v>5301.4834983952833</v>
      </c>
      <c r="N23" s="750">
        <f>D23+I23+T6A_FG_UPRY_Utlsn!E23+T6A_FG_UPRY_Utlsn!J23</f>
        <v>174.52999999999975</v>
      </c>
      <c r="O23" s="751">
        <f>E23+J23+T6A_FG_UPRY_Utlsn!F23+T6A_FG_UPRY_Utlsn!K23</f>
        <v>3953.28</v>
      </c>
      <c r="P23" s="751">
        <f>F23+K23+T6A_FG_UPRY_Utlsn!G23+T6A_FG_UPRY_Utlsn!L23</f>
        <v>4743.6499999999996</v>
      </c>
      <c r="Q23"/>
      <c r="R23"/>
      <c r="S23"/>
      <c r="T23"/>
      <c r="U23"/>
      <c r="V23"/>
      <c r="W23"/>
      <c r="X23"/>
    </row>
    <row r="24" spans="1:24" ht="21" customHeight="1">
      <c r="A24" s="746">
        <v>13</v>
      </c>
      <c r="B24" s="754" t="s">
        <v>682</v>
      </c>
      <c r="C24" s="748">
        <v>673.49640448060734</v>
      </c>
      <c r="D24" s="748">
        <v>99.900000000000091</v>
      </c>
      <c r="E24" s="748">
        <v>235.45999999999998</v>
      </c>
      <c r="F24" s="748">
        <v>235.45999999999998</v>
      </c>
      <c r="G24" s="749">
        <f t="shared" si="0"/>
        <v>99.900000000000091</v>
      </c>
      <c r="H24" s="748">
        <v>1268.6440861725036</v>
      </c>
      <c r="I24" s="748">
        <v>135.33000000000038</v>
      </c>
      <c r="J24" s="748">
        <v>1226.0900000000001</v>
      </c>
      <c r="K24" s="748">
        <v>1225.9100000000001</v>
      </c>
      <c r="L24" s="749">
        <f t="shared" si="1"/>
        <v>135.51000000000045</v>
      </c>
      <c r="M24" s="750">
        <f>C24+H24+T6A_FG_UPRY_Utlsn!D24+T6A_FG_UPRY_Utlsn!I24</f>
        <v>3925.8812371224853</v>
      </c>
      <c r="N24" s="750">
        <f>D24+I24+T6A_FG_UPRY_Utlsn!E24+T6A_FG_UPRY_Utlsn!J24</f>
        <v>494.83000000000078</v>
      </c>
      <c r="O24" s="751">
        <f>E24+J24+T6A_FG_UPRY_Utlsn!F24+T6A_FG_UPRY_Utlsn!K24</f>
        <v>2954.65</v>
      </c>
      <c r="P24" s="751">
        <f>F24+K24+T6A_FG_UPRY_Utlsn!G24+T6A_FG_UPRY_Utlsn!L24</f>
        <v>2954.4700000000003</v>
      </c>
      <c r="Q24"/>
      <c r="R24"/>
      <c r="S24"/>
      <c r="T24"/>
      <c r="U24"/>
      <c r="V24"/>
      <c r="W24"/>
      <c r="X24"/>
    </row>
    <row r="25" spans="1:24" s="755" customFormat="1" ht="21" customHeight="1">
      <c r="A25" s="746">
        <v>14</v>
      </c>
      <c r="B25" s="754" t="s">
        <v>683</v>
      </c>
      <c r="C25" s="748">
        <v>287.06564256775039</v>
      </c>
      <c r="D25" s="748">
        <v>-93.749999999999943</v>
      </c>
      <c r="E25" s="748">
        <v>117.87</v>
      </c>
      <c r="F25" s="748">
        <v>111.28</v>
      </c>
      <c r="G25" s="749">
        <f t="shared" si="0"/>
        <v>-87.15999999999994</v>
      </c>
      <c r="H25" s="748">
        <v>540.73656127049537</v>
      </c>
      <c r="I25" s="748">
        <v>-798.40299999999979</v>
      </c>
      <c r="J25" s="748">
        <v>538.12</v>
      </c>
      <c r="K25" s="748">
        <v>538.12</v>
      </c>
      <c r="L25" s="749">
        <f t="shared" si="1"/>
        <v>-798.40299999999979</v>
      </c>
      <c r="M25" s="750">
        <f>C25+H25+T6A_FG_UPRY_Utlsn!D25+T6A_FG_UPRY_Utlsn!I25</f>
        <v>1654.41673949092</v>
      </c>
      <c r="N25" s="750">
        <f>D25+I25+T6A_FG_UPRY_Utlsn!E25+T6A_FG_UPRY_Utlsn!J25</f>
        <v>-1864.0069999999996</v>
      </c>
      <c r="O25" s="751">
        <f>E25+J25+T6A_FG_UPRY_Utlsn!F25+T6A_FG_UPRY_Utlsn!K25</f>
        <v>1337.3899999999999</v>
      </c>
      <c r="P25" s="751">
        <f>F25+K25+T6A_FG_UPRY_Utlsn!G25+T6A_FG_UPRY_Utlsn!L25</f>
        <v>1287.71</v>
      </c>
      <c r="Q25" s="642"/>
      <c r="R25" s="642"/>
      <c r="S25" s="642"/>
      <c r="T25" s="642"/>
      <c r="U25" s="642"/>
      <c r="V25" s="642"/>
      <c r="W25" s="642"/>
      <c r="X25" s="642"/>
    </row>
    <row r="26" spans="1:24" ht="21" customHeight="1">
      <c r="A26" s="746">
        <v>15</v>
      </c>
      <c r="B26" s="754" t="s">
        <v>684</v>
      </c>
      <c r="C26" s="748">
        <v>498.30707880309575</v>
      </c>
      <c r="D26" s="748">
        <v>357.33000000000004</v>
      </c>
      <c r="E26" s="748">
        <v>191.7</v>
      </c>
      <c r="F26" s="748">
        <v>236.42000000000002</v>
      </c>
      <c r="G26" s="749">
        <f t="shared" si="0"/>
        <v>312.60999999999996</v>
      </c>
      <c r="H26" s="748">
        <v>938.64543955356203</v>
      </c>
      <c r="I26" s="748">
        <v>319.99699999999984</v>
      </c>
      <c r="J26" s="748">
        <v>841.24</v>
      </c>
      <c r="K26" s="748">
        <v>1107.1299999999999</v>
      </c>
      <c r="L26" s="749">
        <f t="shared" si="1"/>
        <v>54.106999999999971</v>
      </c>
      <c r="M26" s="750">
        <f>C26+H26+T6A_FG_UPRY_Utlsn!D26+T6A_FG_UPRY_Utlsn!I26</f>
        <v>3034.0549674777917</v>
      </c>
      <c r="N26" s="750">
        <f>D26+I26+T6A_FG_UPRY_Utlsn!E26+T6A_FG_UPRY_Utlsn!J26</f>
        <v>1200.4869999999992</v>
      </c>
      <c r="O26" s="751">
        <f>E26+J26+T6A_FG_UPRY_Utlsn!F26+T6A_FG_UPRY_Utlsn!K26</f>
        <v>2137.2399999999998</v>
      </c>
      <c r="P26" s="751">
        <f>F26+K26+T6A_FG_UPRY_Utlsn!G26+T6A_FG_UPRY_Utlsn!L26</f>
        <v>2809.9399999999996</v>
      </c>
      <c r="Q26"/>
      <c r="R26"/>
      <c r="S26"/>
      <c r="T26"/>
      <c r="U26"/>
      <c r="V26"/>
      <c r="W26"/>
      <c r="X26"/>
    </row>
    <row r="27" spans="1:24" ht="21" customHeight="1">
      <c r="A27" s="746">
        <v>16</v>
      </c>
      <c r="B27" s="754" t="s">
        <v>685</v>
      </c>
      <c r="C27" s="748">
        <v>888.20548557881955</v>
      </c>
      <c r="D27" s="748">
        <v>-12.610000000000184</v>
      </c>
      <c r="E27" s="748">
        <v>337.03</v>
      </c>
      <c r="F27" s="748">
        <v>399.52</v>
      </c>
      <c r="G27" s="749">
        <f t="shared" si="0"/>
        <v>-75.100000000000193</v>
      </c>
      <c r="H27" s="748">
        <v>1673.0848584923547</v>
      </c>
      <c r="I27" s="748">
        <v>124.44000000000005</v>
      </c>
      <c r="J27" s="748">
        <v>1758.03</v>
      </c>
      <c r="K27" s="748">
        <v>2028.325</v>
      </c>
      <c r="L27" s="749">
        <f t="shared" si="1"/>
        <v>-145.85500000000002</v>
      </c>
      <c r="M27" s="750">
        <f>C27+H27+T6A_FG_UPRY_Utlsn!D27+T6A_FG_UPRY_Utlsn!I27</f>
        <v>4400.3726643072714</v>
      </c>
      <c r="N27" s="750">
        <f>D27+I27+T6A_FG_UPRY_Utlsn!E27+T6A_FG_UPRY_Utlsn!J27</f>
        <v>633.12999999999965</v>
      </c>
      <c r="O27" s="751">
        <f>E27+J27+T6A_FG_UPRY_Utlsn!F27+T6A_FG_UPRY_Utlsn!K27</f>
        <v>3660.15</v>
      </c>
      <c r="P27" s="751">
        <f>F27+K27+T6A_FG_UPRY_Utlsn!G27+T6A_FG_UPRY_Utlsn!L27</f>
        <v>4179.4415000000008</v>
      </c>
      <c r="Q27"/>
      <c r="R27"/>
      <c r="S27"/>
      <c r="T27"/>
      <c r="U27"/>
      <c r="V27"/>
      <c r="W27"/>
      <c r="X27"/>
    </row>
    <row r="28" spans="1:24" ht="21" customHeight="1">
      <c r="A28" s="746">
        <v>17</v>
      </c>
      <c r="B28" s="754" t="s">
        <v>686</v>
      </c>
      <c r="C28" s="748">
        <v>447.26106721849976</v>
      </c>
      <c r="D28" s="748">
        <v>382.327</v>
      </c>
      <c r="E28" s="748">
        <v>881.54</v>
      </c>
      <c r="F28" s="748">
        <v>881.54</v>
      </c>
      <c r="G28" s="749">
        <f t="shared" si="0"/>
        <v>382.327</v>
      </c>
      <c r="H28" s="748">
        <v>842.49166606841266</v>
      </c>
      <c r="I28" s="748">
        <v>0</v>
      </c>
      <c r="J28" s="748">
        <v>129.26366999999999</v>
      </c>
      <c r="K28" s="748">
        <v>129.26366999999999</v>
      </c>
      <c r="L28" s="749">
        <f t="shared" si="1"/>
        <v>0</v>
      </c>
      <c r="M28" s="750">
        <f>C28+H28+T6A_FG_UPRY_Utlsn!D28+T6A_FG_UPRY_Utlsn!I28</f>
        <v>2582.2182330685673</v>
      </c>
      <c r="N28" s="750">
        <f>D28+I28+T6A_FG_UPRY_Utlsn!E28+T6A_FG_UPRY_Utlsn!J28</f>
        <v>413.71700000000055</v>
      </c>
      <c r="O28" s="751">
        <f>E28+J28+T6A_FG_UPRY_Utlsn!F28+T6A_FG_UPRY_Utlsn!K28</f>
        <v>2009.0452774999999</v>
      </c>
      <c r="P28" s="751">
        <f>F28+K28+T6A_FG_UPRY_Utlsn!G28+T6A_FG_UPRY_Utlsn!L28</f>
        <v>2009.0452774999999</v>
      </c>
      <c r="Q28"/>
      <c r="R28"/>
      <c r="S28"/>
      <c r="T28"/>
      <c r="U28"/>
      <c r="V28"/>
      <c r="W28"/>
      <c r="X28"/>
    </row>
    <row r="29" spans="1:24" ht="21" customHeight="1">
      <c r="A29" s="746">
        <v>18</v>
      </c>
      <c r="B29" s="754" t="s">
        <v>687</v>
      </c>
      <c r="C29" s="748">
        <v>487.51342366656661</v>
      </c>
      <c r="D29" s="748">
        <v>129.5799999999999</v>
      </c>
      <c r="E29" s="748">
        <v>52.97</v>
      </c>
      <c r="F29" s="748">
        <v>235.72000000000003</v>
      </c>
      <c r="G29" s="749">
        <f t="shared" si="0"/>
        <v>-53.17000000000013</v>
      </c>
      <c r="H29" s="748">
        <v>918.31376938272672</v>
      </c>
      <c r="I29" s="748">
        <v>359.11400000000026</v>
      </c>
      <c r="J29" s="748">
        <v>945.59500000000003</v>
      </c>
      <c r="K29" s="748">
        <v>1000.15</v>
      </c>
      <c r="L29" s="749">
        <f t="shared" si="1"/>
        <v>304.55900000000031</v>
      </c>
      <c r="M29" s="750">
        <f>C29+H29+T6A_FG_UPRY_Utlsn!D29+T6A_FG_UPRY_Utlsn!I29</f>
        <v>2483.4583389862128</v>
      </c>
      <c r="N29" s="750">
        <f>D29+I29+T6A_FG_UPRY_Utlsn!E29+T6A_FG_UPRY_Utlsn!J29</f>
        <v>874.29700000000048</v>
      </c>
      <c r="O29" s="751">
        <f>E29+J29+T6A_FG_UPRY_Utlsn!F29+T6A_FG_UPRY_Utlsn!K29</f>
        <v>1937.6960000000001</v>
      </c>
      <c r="P29" s="751">
        <f>F29+K29+T6A_FG_UPRY_Utlsn!G29+T6A_FG_UPRY_Utlsn!L29</f>
        <v>2313.5</v>
      </c>
      <c r="Q29"/>
      <c r="R29"/>
      <c r="S29"/>
      <c r="T29"/>
      <c r="U29"/>
      <c r="V29"/>
      <c r="W29"/>
      <c r="X29"/>
    </row>
    <row r="30" spans="1:24" s="755" customFormat="1" ht="21" customHeight="1">
      <c r="A30" s="746">
        <v>19</v>
      </c>
      <c r="B30" s="754" t="s">
        <v>688</v>
      </c>
      <c r="C30" s="748">
        <v>415.15360619246235</v>
      </c>
      <c r="D30" s="748">
        <v>-340.78199999999993</v>
      </c>
      <c r="E30" s="748">
        <v>270.05</v>
      </c>
      <c r="F30" s="748">
        <v>270.05</v>
      </c>
      <c r="G30" s="749">
        <f t="shared" si="0"/>
        <v>-340.78199999999993</v>
      </c>
      <c r="H30" s="748">
        <v>782.0118471982446</v>
      </c>
      <c r="I30" s="748">
        <v>-531.2829999999999</v>
      </c>
      <c r="J30" s="748">
        <v>780.56</v>
      </c>
      <c r="K30" s="748">
        <v>780.56</v>
      </c>
      <c r="L30" s="749">
        <f t="shared" si="1"/>
        <v>-531.2829999999999</v>
      </c>
      <c r="M30" s="750">
        <f>C30+H30+T6A_FG_UPRY_Utlsn!D30+T6A_FG_UPRY_Utlsn!I30</f>
        <v>2225.3416322332337</v>
      </c>
      <c r="N30" s="750">
        <f>D30+I30+T6A_FG_UPRY_Utlsn!E30+T6A_FG_UPRY_Utlsn!J30</f>
        <v>-1837.5551999999998</v>
      </c>
      <c r="O30" s="751">
        <f>E30+J30+T6A_FG_UPRY_Utlsn!F30+T6A_FG_UPRY_Utlsn!K30</f>
        <v>1949.355</v>
      </c>
      <c r="P30" s="751">
        <f>F30+K30+T6A_FG_UPRY_Utlsn!G30+T6A_FG_UPRY_Utlsn!L30</f>
        <v>1914.2069999999999</v>
      </c>
      <c r="Q30" s="642"/>
      <c r="R30" s="642"/>
      <c r="S30" s="642"/>
      <c r="T30" s="642"/>
      <c r="U30" s="642"/>
      <c r="V30" s="642"/>
      <c r="W30" s="642"/>
      <c r="X30" s="642"/>
    </row>
    <row r="31" spans="1:24" ht="21" customHeight="1">
      <c r="A31" s="746">
        <v>20</v>
      </c>
      <c r="B31" s="754" t="s">
        <v>689</v>
      </c>
      <c r="C31" s="748">
        <v>192.82059040279225</v>
      </c>
      <c r="D31" s="748">
        <v>100.44000000000005</v>
      </c>
      <c r="E31" s="748">
        <v>71</v>
      </c>
      <c r="F31" s="748">
        <v>87.55</v>
      </c>
      <c r="G31" s="749">
        <f t="shared" si="0"/>
        <v>83.890000000000057</v>
      </c>
      <c r="H31" s="748">
        <v>363.21010784822477</v>
      </c>
      <c r="I31" s="748">
        <v>198.7700000000001</v>
      </c>
      <c r="J31" s="748">
        <v>408.20000000000005</v>
      </c>
      <c r="K31" s="748">
        <v>446.13</v>
      </c>
      <c r="L31" s="749">
        <f t="shared" si="1"/>
        <v>160.84000000000015</v>
      </c>
      <c r="M31" s="750">
        <f>C31+H31+T6A_FG_UPRY_Utlsn!D31+T6A_FG_UPRY_Utlsn!I31</f>
        <v>1087.2215225453947</v>
      </c>
      <c r="N31" s="750">
        <f>D31+I31+T6A_FG_UPRY_Utlsn!E31+T6A_FG_UPRY_Utlsn!J31</f>
        <v>624.70000000000027</v>
      </c>
      <c r="O31" s="751">
        <f>E31+J31+T6A_FG_UPRY_Utlsn!F31+T6A_FG_UPRY_Utlsn!K31</f>
        <v>964.96</v>
      </c>
      <c r="P31" s="751">
        <f>F31+K31+T6A_FG_UPRY_Utlsn!G31+T6A_FG_UPRY_Utlsn!L31</f>
        <v>1062.82</v>
      </c>
      <c r="Q31"/>
      <c r="R31"/>
      <c r="S31"/>
      <c r="T31"/>
      <c r="U31"/>
      <c r="V31"/>
      <c r="W31"/>
      <c r="X31"/>
    </row>
    <row r="32" spans="1:24" ht="21" customHeight="1">
      <c r="A32" s="746">
        <v>21</v>
      </c>
      <c r="B32" s="754" t="s">
        <v>690</v>
      </c>
      <c r="C32" s="748">
        <v>396.06853542843049</v>
      </c>
      <c r="D32" s="748">
        <v>155.01999999999992</v>
      </c>
      <c r="E32" s="748">
        <v>112.06</v>
      </c>
      <c r="F32" s="748">
        <v>112.06</v>
      </c>
      <c r="G32" s="749">
        <f t="shared" si="0"/>
        <v>155.01999999999992</v>
      </c>
      <c r="H32" s="748">
        <v>746.06189706058217</v>
      </c>
      <c r="I32" s="748">
        <v>261.40999999999997</v>
      </c>
      <c r="J32" s="748">
        <v>611.75</v>
      </c>
      <c r="K32" s="748">
        <v>611.75</v>
      </c>
      <c r="L32" s="749">
        <f t="shared" si="1"/>
        <v>261.40999999999997</v>
      </c>
      <c r="M32" s="750">
        <f>C32+H32+T6A_FG_UPRY_Utlsn!D32+T6A_FG_UPRY_Utlsn!I32</f>
        <v>2482.0741126717803</v>
      </c>
      <c r="N32" s="750">
        <f>D32+I32+T6A_FG_UPRY_Utlsn!E32+T6A_FG_UPRY_Utlsn!J32</f>
        <v>768.53000000000031</v>
      </c>
      <c r="O32" s="751">
        <f>E32+J32+T6A_FG_UPRY_Utlsn!F32+T6A_FG_UPRY_Utlsn!K32</f>
        <v>1556.62</v>
      </c>
      <c r="P32" s="751">
        <f>F32+K32+T6A_FG_UPRY_Utlsn!G32+T6A_FG_UPRY_Utlsn!L32</f>
        <v>1556.62</v>
      </c>
      <c r="Q32"/>
      <c r="R32"/>
      <c r="S32"/>
      <c r="T32"/>
      <c r="U32"/>
      <c r="V32"/>
      <c r="W32"/>
      <c r="X32"/>
    </row>
    <row r="33" spans="1:24" ht="21" customHeight="1">
      <c r="A33" s="746">
        <v>22</v>
      </c>
      <c r="B33" s="754" t="s">
        <v>691</v>
      </c>
      <c r="C33" s="748">
        <v>503.23992572069506</v>
      </c>
      <c r="D33" s="748">
        <v>-71.737000000000023</v>
      </c>
      <c r="E33" s="748">
        <v>245.17000000000002</v>
      </c>
      <c r="F33" s="748">
        <v>418.90999999999997</v>
      </c>
      <c r="G33" s="749">
        <f t="shared" si="0"/>
        <v>-245.47699999999998</v>
      </c>
      <c r="H33" s="748">
        <v>947.9372888171564</v>
      </c>
      <c r="I33" s="748">
        <v>-32.801000000000158</v>
      </c>
      <c r="J33" s="748">
        <v>717.72</v>
      </c>
      <c r="K33" s="748">
        <v>853.33</v>
      </c>
      <c r="L33" s="749">
        <f t="shared" si="1"/>
        <v>-168.41100000000017</v>
      </c>
      <c r="M33" s="750">
        <f>C33+H33+T6A_FG_UPRY_Utlsn!D33+T6A_FG_UPRY_Utlsn!I33</f>
        <v>2791.4032928196589</v>
      </c>
      <c r="N33" s="750">
        <f>D33+I33+T6A_FG_UPRY_Utlsn!E33+T6A_FG_UPRY_Utlsn!J33</f>
        <v>-172.92500000000024</v>
      </c>
      <c r="O33" s="751">
        <f>E33+J33+T6A_FG_UPRY_Utlsn!F33+T6A_FG_UPRY_Utlsn!K33</f>
        <v>2306.48</v>
      </c>
      <c r="P33" s="751">
        <f>F33+K33+T6A_FG_UPRY_Utlsn!G33+T6A_FG_UPRY_Utlsn!L33</f>
        <v>2612.4699999999998</v>
      </c>
      <c r="Q33"/>
      <c r="R33"/>
      <c r="S33"/>
      <c r="T33"/>
      <c r="U33"/>
      <c r="V33"/>
      <c r="W33"/>
      <c r="X33"/>
    </row>
    <row r="34" spans="1:24" ht="21" customHeight="1">
      <c r="A34" s="746">
        <v>23</v>
      </c>
      <c r="B34" s="754" t="s">
        <v>692</v>
      </c>
      <c r="C34" s="748">
        <v>672.86215107115925</v>
      </c>
      <c r="D34" s="748">
        <v>233.17999999999989</v>
      </c>
      <c r="E34" s="748">
        <v>318.05</v>
      </c>
      <c r="F34" s="748">
        <v>400.95</v>
      </c>
      <c r="G34" s="749">
        <f t="shared" si="0"/>
        <v>150.27999999999992</v>
      </c>
      <c r="H34" s="748">
        <v>1267.4493628871558</v>
      </c>
      <c r="I34" s="748">
        <v>-148.80000000000018</v>
      </c>
      <c r="J34" s="748">
        <v>1275.83</v>
      </c>
      <c r="K34" s="748">
        <v>1342.07</v>
      </c>
      <c r="L34" s="749">
        <f t="shared" si="1"/>
        <v>-215.04000000000019</v>
      </c>
      <c r="M34" s="750">
        <f>C34+H34+T6A_FG_UPRY_Utlsn!D34+T6A_FG_UPRY_Utlsn!I34</f>
        <v>4063.5216215911059</v>
      </c>
      <c r="N34" s="750">
        <f>D34+I34+T6A_FG_UPRY_Utlsn!E34+T6A_FG_UPRY_Utlsn!J34</f>
        <v>171.61999999999995</v>
      </c>
      <c r="O34" s="751">
        <f>E34+J34+T6A_FG_UPRY_Utlsn!F34+T6A_FG_UPRY_Utlsn!K34</f>
        <v>2803.74</v>
      </c>
      <c r="P34" s="751">
        <f>F34+K34+T6A_FG_UPRY_Utlsn!G34+T6A_FG_UPRY_Utlsn!L34</f>
        <v>3487.44</v>
      </c>
      <c r="Q34"/>
      <c r="R34"/>
      <c r="S34"/>
      <c r="T34"/>
      <c r="U34"/>
      <c r="V34"/>
      <c r="W34"/>
      <c r="X34"/>
    </row>
    <row r="35" spans="1:24" ht="21" customHeight="1">
      <c r="A35" s="746">
        <v>24</v>
      </c>
      <c r="B35" s="754" t="s">
        <v>715</v>
      </c>
      <c r="C35" s="748">
        <v>1102.116845558344</v>
      </c>
      <c r="D35" s="748">
        <v>171.99</v>
      </c>
      <c r="E35" s="748">
        <v>417.91</v>
      </c>
      <c r="F35" s="748">
        <v>417.91</v>
      </c>
      <c r="G35" s="749">
        <f t="shared" si="0"/>
        <v>171.99000000000007</v>
      </c>
      <c r="H35" s="748">
        <v>2076.0229885220533</v>
      </c>
      <c r="I35" s="748">
        <v>326.01000000000022</v>
      </c>
      <c r="J35" s="748">
        <v>1833.5</v>
      </c>
      <c r="K35" s="748">
        <v>1833.5</v>
      </c>
      <c r="L35" s="749">
        <f t="shared" si="1"/>
        <v>326.01000000000022</v>
      </c>
      <c r="M35" s="750">
        <f>C35+H35+T6A_FG_UPRY_Utlsn!D35+T6A_FG_UPRY_Utlsn!I35</f>
        <v>4505.1991009944613</v>
      </c>
      <c r="N35" s="750">
        <f>D35+I35+T6A_FG_UPRY_Utlsn!E35+T6A_FG_UPRY_Utlsn!J35</f>
        <v>205.70000000000016</v>
      </c>
      <c r="O35" s="751">
        <f>E35+J35+T6A_FG_UPRY_Utlsn!F35+T6A_FG_UPRY_Utlsn!K35</f>
        <v>2834.18</v>
      </c>
      <c r="P35" s="751">
        <f>F35+K35+T6A_FG_UPRY_Utlsn!G35+T6A_FG_UPRY_Utlsn!L35</f>
        <v>2718.5999999999995</v>
      </c>
      <c r="Q35"/>
      <c r="R35"/>
      <c r="S35"/>
      <c r="T35"/>
      <c r="U35"/>
      <c r="V35"/>
      <c r="W35"/>
      <c r="X35"/>
    </row>
    <row r="36" spans="1:24" ht="21" customHeight="1">
      <c r="A36" s="746">
        <v>25</v>
      </c>
      <c r="B36" s="754" t="s">
        <v>693</v>
      </c>
      <c r="C36" s="748">
        <v>557.9570824535374</v>
      </c>
      <c r="D36" s="748">
        <v>136.19000000000017</v>
      </c>
      <c r="E36" s="748">
        <v>268.92</v>
      </c>
      <c r="F36" s="748">
        <v>268.92</v>
      </c>
      <c r="G36" s="749">
        <f t="shared" si="0"/>
        <v>136.19000000000017</v>
      </c>
      <c r="H36" s="748">
        <v>1051.0062834539247</v>
      </c>
      <c r="I36" s="748">
        <v>81.319999999999936</v>
      </c>
      <c r="J36" s="748">
        <v>832.68</v>
      </c>
      <c r="K36" s="748">
        <v>869.78</v>
      </c>
      <c r="L36" s="749">
        <f t="shared" si="1"/>
        <v>44.219999999999914</v>
      </c>
      <c r="M36" s="750">
        <f>C36+H36+T6A_FG_UPRY_Utlsn!D36+T6A_FG_UPRY_Utlsn!I36</f>
        <v>3670.9636855733165</v>
      </c>
      <c r="N36" s="750">
        <f>D36+I36+T6A_FG_UPRY_Utlsn!E36+T6A_FG_UPRY_Utlsn!J36</f>
        <v>494.85</v>
      </c>
      <c r="O36" s="751">
        <f>E36+J36+T6A_FG_UPRY_Utlsn!F36+T6A_FG_UPRY_Utlsn!K36</f>
        <v>2292.38</v>
      </c>
      <c r="P36" s="751">
        <f>F36+K36+T6A_FG_UPRY_Utlsn!G36+T6A_FG_UPRY_Utlsn!L36</f>
        <v>2014.54</v>
      </c>
      <c r="Q36"/>
      <c r="R36"/>
      <c r="S36"/>
      <c r="T36"/>
      <c r="U36"/>
      <c r="V36"/>
      <c r="W36"/>
      <c r="X36"/>
    </row>
    <row r="37" spans="1:24" ht="18" customHeight="1">
      <c r="A37" s="746">
        <v>26</v>
      </c>
      <c r="B37" s="754" t="s">
        <v>694</v>
      </c>
      <c r="C37" s="748">
        <v>639.59325693638118</v>
      </c>
      <c r="D37" s="748">
        <v>237.25999999999988</v>
      </c>
      <c r="E37" s="748">
        <v>250.34</v>
      </c>
      <c r="F37" s="748">
        <v>250.34</v>
      </c>
      <c r="G37" s="749">
        <f t="shared" si="0"/>
        <v>237.25999999999991</v>
      </c>
      <c r="H37" s="748">
        <v>1204.7817888410341</v>
      </c>
      <c r="I37" s="748">
        <v>5137.8999999999996</v>
      </c>
      <c r="J37" s="748">
        <v>1211.5899999999999</v>
      </c>
      <c r="K37" s="748">
        <v>1211.5899999999999</v>
      </c>
      <c r="L37" s="749">
        <f t="shared" si="1"/>
        <v>5137.8999999999996</v>
      </c>
      <c r="M37" s="750">
        <f>C37+H37+T6A_FG_UPRY_Utlsn!D37+T6A_FG_UPRY_Utlsn!I37</f>
        <v>3854.5200145070366</v>
      </c>
      <c r="N37" s="750">
        <f>D37+I37+T6A_FG_UPRY_Utlsn!E37+T6A_FG_UPRY_Utlsn!J37</f>
        <v>6722.2599999999993</v>
      </c>
      <c r="O37" s="751">
        <f>E37+J37+T6A_FG_UPRY_Utlsn!F37+T6A_FG_UPRY_Utlsn!K37</f>
        <v>2813.89</v>
      </c>
      <c r="P37" s="751">
        <f>F37+K37+T6A_FG_UPRY_Utlsn!G37+T6A_FG_UPRY_Utlsn!L37</f>
        <v>2813.89</v>
      </c>
      <c r="Q37"/>
      <c r="R37"/>
      <c r="S37"/>
      <c r="T37"/>
      <c r="U37"/>
      <c r="V37"/>
      <c r="W37"/>
      <c r="X37"/>
    </row>
    <row r="38" spans="1:24" ht="18" customHeight="1">
      <c r="A38" s="746">
        <v>27</v>
      </c>
      <c r="B38" s="754" t="s">
        <v>695</v>
      </c>
      <c r="C38" s="748">
        <v>799.95962182684934</v>
      </c>
      <c r="D38" s="748">
        <v>73.445600000000127</v>
      </c>
      <c r="E38" s="748">
        <v>273.29999999999995</v>
      </c>
      <c r="F38" s="748">
        <v>306.72000000000003</v>
      </c>
      <c r="G38" s="749">
        <f t="shared" si="0"/>
        <v>40.025600000000054</v>
      </c>
      <c r="H38" s="748">
        <v>1506.8588884154124</v>
      </c>
      <c r="I38" s="748">
        <v>170.88909999999942</v>
      </c>
      <c r="J38" s="748">
        <v>1543.51584</v>
      </c>
      <c r="K38" s="748">
        <v>1549.7428</v>
      </c>
      <c r="L38" s="749">
        <f t="shared" si="1"/>
        <v>164.66213999999945</v>
      </c>
      <c r="M38" s="750">
        <f>C38+H38+T6A_FG_UPRY_Utlsn!D38+T6A_FG_UPRY_Utlsn!I38</f>
        <v>4256.3890867277869</v>
      </c>
      <c r="N38" s="750">
        <f>D38+I38+T6A_FG_UPRY_Utlsn!E38+T6A_FG_UPRY_Utlsn!J38</f>
        <v>534.90039999999942</v>
      </c>
      <c r="O38" s="751">
        <f>E38+J38+T6A_FG_UPRY_Utlsn!F38+T6A_FG_UPRY_Utlsn!K38</f>
        <v>3431.6981664999998</v>
      </c>
      <c r="P38" s="751">
        <f>F38+K38+T6A_FG_UPRY_Utlsn!G38+T6A_FG_UPRY_Utlsn!L38</f>
        <v>3438.8458000000001</v>
      </c>
      <c r="Q38"/>
      <c r="R38"/>
      <c r="S38"/>
      <c r="T38"/>
      <c r="U38"/>
      <c r="V38"/>
      <c r="W38"/>
      <c r="X38"/>
    </row>
    <row r="39" spans="1:24" s="755" customFormat="1" ht="18" customHeight="1">
      <c r="A39" s="746">
        <v>28</v>
      </c>
      <c r="B39" s="754" t="s">
        <v>696</v>
      </c>
      <c r="C39" s="748">
        <v>564.77841201945853</v>
      </c>
      <c r="D39" s="748">
        <v>464.53999999999996</v>
      </c>
      <c r="E39" s="748">
        <v>544.03</v>
      </c>
      <c r="F39" s="748">
        <v>544.03</v>
      </c>
      <c r="G39" s="749">
        <f t="shared" si="0"/>
        <v>464.53999999999996</v>
      </c>
      <c r="H39" s="748">
        <v>0</v>
      </c>
      <c r="I39" s="748">
        <v>0</v>
      </c>
      <c r="J39" s="748">
        <v>0</v>
      </c>
      <c r="K39" s="748">
        <v>0</v>
      </c>
      <c r="L39" s="749">
        <f t="shared" si="1"/>
        <v>0</v>
      </c>
      <c r="M39" s="750">
        <f>C39+H39+T6A_FG_UPRY_Utlsn!D39+T6A_FG_UPRY_Utlsn!I39</f>
        <v>1210.72600751453</v>
      </c>
      <c r="N39" s="750">
        <f>D39+I39+T6A_FG_UPRY_Utlsn!E39+T6A_FG_UPRY_Utlsn!J39</f>
        <v>507.79999999999973</v>
      </c>
      <c r="O39" s="751">
        <f>E39+J39+T6A_FG_UPRY_Utlsn!F39+T6A_FG_UPRY_Utlsn!K39</f>
        <v>1204.47</v>
      </c>
      <c r="P39" s="751">
        <f>F39+K39+T6A_FG_UPRY_Utlsn!G39+T6A_FG_UPRY_Utlsn!L39</f>
        <v>1184.98</v>
      </c>
      <c r="Q39" s="642"/>
      <c r="R39" s="642"/>
      <c r="S39" s="642"/>
      <c r="T39" s="642"/>
      <c r="U39" s="642"/>
      <c r="V39" s="642"/>
      <c r="W39" s="642"/>
      <c r="X39" s="642"/>
    </row>
    <row r="40" spans="1:24" ht="18" customHeight="1">
      <c r="A40" s="746">
        <v>29</v>
      </c>
      <c r="B40" s="754" t="s">
        <v>716</v>
      </c>
      <c r="C40" s="748">
        <v>388.01806413881712</v>
      </c>
      <c r="D40" s="748">
        <v>41.817799999999977</v>
      </c>
      <c r="E40" s="748">
        <v>126.72</v>
      </c>
      <c r="F40" s="748">
        <v>125.80000000000001</v>
      </c>
      <c r="G40" s="749">
        <f t="shared" si="0"/>
        <v>42.737799999999964</v>
      </c>
      <c r="H40" s="748">
        <v>730.8974763977194</v>
      </c>
      <c r="I40" s="748">
        <v>285.32520000000022</v>
      </c>
      <c r="J40" s="748">
        <v>906.08100000000002</v>
      </c>
      <c r="K40" s="748">
        <v>906.40000000000009</v>
      </c>
      <c r="L40" s="749">
        <f t="shared" si="1"/>
        <v>285.00620000000026</v>
      </c>
      <c r="M40" s="750">
        <f>C40+H40+T6A_FG_UPRY_Utlsn!D40+T6A_FG_UPRY_Utlsn!I40</f>
        <v>2374.3868893439421</v>
      </c>
      <c r="N40" s="750">
        <f>D40+I40+T6A_FG_UPRY_Utlsn!E40+T6A_FG_UPRY_Utlsn!J40</f>
        <v>647.84494999999981</v>
      </c>
      <c r="O40" s="751">
        <f>E40+J40+T6A_FG_UPRY_Utlsn!F40+T6A_FG_UPRY_Utlsn!K40</f>
        <v>1913.4859999999999</v>
      </c>
      <c r="P40" s="751">
        <f>F40+K40+T6A_FG_UPRY_Utlsn!G40+T6A_FG_UPRY_Utlsn!L40</f>
        <v>1911.17</v>
      </c>
      <c r="Q40"/>
      <c r="R40"/>
      <c r="S40"/>
      <c r="T40"/>
      <c r="U40"/>
      <c r="V40"/>
      <c r="W40"/>
      <c r="X40"/>
    </row>
    <row r="41" spans="1:24" ht="18" customHeight="1">
      <c r="A41" s="746">
        <v>30</v>
      </c>
      <c r="B41" s="754" t="s">
        <v>697</v>
      </c>
      <c r="C41" s="748">
        <v>722.56439329131456</v>
      </c>
      <c r="D41" s="748">
        <v>71.61000000000007</v>
      </c>
      <c r="E41" s="748">
        <v>337.23</v>
      </c>
      <c r="F41" s="748">
        <v>402.56</v>
      </c>
      <c r="G41" s="749">
        <f t="shared" si="0"/>
        <v>6.2800000000000864</v>
      </c>
      <c r="H41" s="748">
        <v>1361.0719201014592</v>
      </c>
      <c r="I41" s="748">
        <v>183.2000000000005</v>
      </c>
      <c r="J41" s="748">
        <v>1665.22</v>
      </c>
      <c r="K41" s="748">
        <v>1662.19</v>
      </c>
      <c r="L41" s="749">
        <f t="shared" si="1"/>
        <v>186.23000000000047</v>
      </c>
      <c r="M41" s="750">
        <f>C41+H41+T6A_FG_UPRY_Utlsn!D41+T6A_FG_UPRY_Utlsn!I41</f>
        <v>3612.5043218333503</v>
      </c>
      <c r="N41" s="750">
        <f>D41+I41+T6A_FG_UPRY_Utlsn!E41+T6A_FG_UPRY_Utlsn!J41</f>
        <v>562.50400000000025</v>
      </c>
      <c r="O41" s="751">
        <f>E41+J41+T6A_FG_UPRY_Utlsn!F41+T6A_FG_UPRY_Utlsn!K41</f>
        <v>3733.1099999999997</v>
      </c>
      <c r="P41" s="751">
        <f>F41+K41+T6A_FG_UPRY_Utlsn!G41+T6A_FG_UPRY_Utlsn!L41</f>
        <v>3578.9300000000003</v>
      </c>
      <c r="Q41"/>
      <c r="R41"/>
      <c r="S41"/>
      <c r="T41"/>
      <c r="U41"/>
      <c r="V41"/>
      <c r="W41"/>
      <c r="X41"/>
    </row>
    <row r="42" spans="1:24" ht="18" customHeight="1">
      <c r="A42" s="746">
        <v>31</v>
      </c>
      <c r="B42" s="754" t="s">
        <v>698</v>
      </c>
      <c r="C42" s="748">
        <v>324.8890196095274</v>
      </c>
      <c r="D42" s="748">
        <v>91.97999999999999</v>
      </c>
      <c r="E42" s="748">
        <v>97.88</v>
      </c>
      <c r="F42" s="748">
        <v>97.88</v>
      </c>
      <c r="G42" s="749">
        <f t="shared" si="0"/>
        <v>91.97999999999999</v>
      </c>
      <c r="H42" s="748">
        <v>611.9832721421418</v>
      </c>
      <c r="I42" s="748">
        <v>517.93000000000052</v>
      </c>
      <c r="J42" s="748">
        <v>519.18000000000006</v>
      </c>
      <c r="K42" s="748">
        <v>520.88</v>
      </c>
      <c r="L42" s="749">
        <f t="shared" si="1"/>
        <v>516.23000000000059</v>
      </c>
      <c r="M42" s="750">
        <f>C42+H42+T6A_FG_UPRY_Utlsn!D42+T6A_FG_UPRY_Utlsn!I42</f>
        <v>2127.427377542238</v>
      </c>
      <c r="N42" s="750">
        <f>D42+I42+T6A_FG_UPRY_Utlsn!E42+T6A_FG_UPRY_Utlsn!J42</f>
        <v>1137.6600000000005</v>
      </c>
      <c r="O42" s="751">
        <f>E42+J42+T6A_FG_UPRY_Utlsn!F42+T6A_FG_UPRY_Utlsn!K42</f>
        <v>1331.5900000000001</v>
      </c>
      <c r="P42" s="751">
        <f>F42+K42+T6A_FG_UPRY_Utlsn!G42+T6A_FG_UPRY_Utlsn!L42</f>
        <v>1352.31</v>
      </c>
      <c r="Q42"/>
      <c r="R42"/>
      <c r="S42"/>
      <c r="T42"/>
      <c r="U42"/>
      <c r="V42"/>
      <c r="W42"/>
      <c r="X42"/>
    </row>
    <row r="43" spans="1:24" ht="18" customHeight="1">
      <c r="A43" s="746">
        <v>32</v>
      </c>
      <c r="B43" s="754" t="s">
        <v>699</v>
      </c>
      <c r="C43" s="748">
        <v>330.24351911843308</v>
      </c>
      <c r="D43" s="748">
        <v>35.256300000000039</v>
      </c>
      <c r="E43" s="748">
        <v>90.3</v>
      </c>
      <c r="F43" s="748">
        <v>189.10000000000002</v>
      </c>
      <c r="G43" s="749">
        <f t="shared" si="0"/>
        <v>-63.543699999999987</v>
      </c>
      <c r="H43" s="748">
        <v>622.06937518767381</v>
      </c>
      <c r="I43" s="748">
        <v>134.34899999999982</v>
      </c>
      <c r="J43" s="748">
        <v>432.03</v>
      </c>
      <c r="K43" s="748">
        <v>513.27</v>
      </c>
      <c r="L43" s="749">
        <f t="shared" si="1"/>
        <v>53.10899999999981</v>
      </c>
      <c r="M43" s="750">
        <f>C43+H43+T6A_FG_UPRY_Utlsn!D43+T6A_FG_UPRY_Utlsn!I43</f>
        <v>1940.9180395206431</v>
      </c>
      <c r="N43" s="750">
        <f>D43+I43+T6A_FG_UPRY_Utlsn!E43+T6A_FG_UPRY_Utlsn!J43</f>
        <v>176.87404999999967</v>
      </c>
      <c r="O43" s="751">
        <f>E43+J43+T6A_FG_UPRY_Utlsn!F43+T6A_FG_UPRY_Utlsn!K43</f>
        <v>1344.84</v>
      </c>
      <c r="P43" s="751">
        <f>F43+K43+T6A_FG_UPRY_Utlsn!G43+T6A_FG_UPRY_Utlsn!L43</f>
        <v>1330.15</v>
      </c>
      <c r="Q43"/>
      <c r="R43"/>
      <c r="S43"/>
      <c r="T43"/>
      <c r="U43"/>
      <c r="V43"/>
      <c r="W43"/>
      <c r="X43"/>
    </row>
    <row r="44" spans="1:24" ht="18" customHeight="1">
      <c r="A44" s="746">
        <v>33</v>
      </c>
      <c r="B44" s="754" t="s">
        <v>700</v>
      </c>
      <c r="C44" s="748">
        <v>578.79713967868213</v>
      </c>
      <c r="D44" s="748">
        <v>91.509999999999991</v>
      </c>
      <c r="E44" s="748">
        <v>191.35</v>
      </c>
      <c r="F44" s="748">
        <v>219.36</v>
      </c>
      <c r="G44" s="749">
        <f t="shared" si="0"/>
        <v>63.5</v>
      </c>
      <c r="H44" s="748">
        <v>1090.262046629922</v>
      </c>
      <c r="I44" s="748">
        <v>474.10199999999963</v>
      </c>
      <c r="J44" s="748">
        <v>1080.8399999999999</v>
      </c>
      <c r="K44" s="748">
        <v>1069.3699999999999</v>
      </c>
      <c r="L44" s="749">
        <f t="shared" si="1"/>
        <v>485.57199999999966</v>
      </c>
      <c r="M44" s="750">
        <f>C44+H44+T6A_FG_UPRY_Utlsn!D44+T6A_FG_UPRY_Utlsn!I44</f>
        <v>3241.2400031894517</v>
      </c>
      <c r="N44" s="750">
        <f>D44+I44+T6A_FG_UPRY_Utlsn!E44+T6A_FG_UPRY_Utlsn!J44</f>
        <v>986.20499999999959</v>
      </c>
      <c r="O44" s="751">
        <f>E44+J44+T6A_FG_UPRY_Utlsn!F44+T6A_FG_UPRY_Utlsn!K44</f>
        <v>2442.3499999999995</v>
      </c>
      <c r="P44" s="751">
        <f>F44+K44+T6A_FG_UPRY_Utlsn!G44+T6A_FG_UPRY_Utlsn!L44</f>
        <v>2468.44</v>
      </c>
      <c r="Q44"/>
      <c r="R44"/>
      <c r="S44"/>
      <c r="T44"/>
      <c r="U44"/>
      <c r="V44"/>
      <c r="W44"/>
      <c r="X44"/>
    </row>
    <row r="45" spans="1:24" ht="18" customHeight="1">
      <c r="A45" s="746">
        <v>34</v>
      </c>
      <c r="B45" s="754" t="s">
        <v>701</v>
      </c>
      <c r="C45" s="748">
        <v>571.00034370481148</v>
      </c>
      <c r="D45" s="748">
        <v>32.019999999999982</v>
      </c>
      <c r="E45" s="748">
        <v>201.85000000000002</v>
      </c>
      <c r="F45" s="748">
        <v>233.87</v>
      </c>
      <c r="G45" s="749">
        <f t="shared" si="0"/>
        <v>0</v>
      </c>
      <c r="H45" s="748">
        <v>1075.5754662153277</v>
      </c>
      <c r="I45" s="748">
        <v>1.3699999999992087</v>
      </c>
      <c r="J45" s="748">
        <v>1103.23</v>
      </c>
      <c r="K45" s="748">
        <v>1104.5999999999999</v>
      </c>
      <c r="L45" s="749">
        <f t="shared" si="1"/>
        <v>0</v>
      </c>
      <c r="M45" s="750">
        <f>C45+H45+T6A_FG_UPRY_Utlsn!D45+T6A_FG_UPRY_Utlsn!I45</f>
        <v>3206.9312064036835</v>
      </c>
      <c r="N45" s="750">
        <f>D45+I45+T6A_FG_UPRY_Utlsn!E45+T6A_FG_UPRY_Utlsn!J45</f>
        <v>99.229999999998938</v>
      </c>
      <c r="O45" s="751">
        <f>E45+J45+T6A_FG_UPRY_Utlsn!F45+T6A_FG_UPRY_Utlsn!K45</f>
        <v>2532.91</v>
      </c>
      <c r="P45" s="751">
        <f>F45+K45+T6A_FG_UPRY_Utlsn!G45+T6A_FG_UPRY_Utlsn!L45</f>
        <v>2632.14</v>
      </c>
      <c r="Q45"/>
      <c r="R45"/>
      <c r="S45"/>
      <c r="T45"/>
      <c r="U45"/>
      <c r="V45"/>
      <c r="W45"/>
      <c r="X45"/>
    </row>
    <row r="46" spans="1:24" ht="18" customHeight="1">
      <c r="A46" s="746">
        <v>35</v>
      </c>
      <c r="B46" s="754" t="s">
        <v>702</v>
      </c>
      <c r="C46" s="748">
        <v>644.0784032261455</v>
      </c>
      <c r="D46" s="748">
        <v>147.56000000000012</v>
      </c>
      <c r="E46" s="748">
        <v>194.15</v>
      </c>
      <c r="F46" s="748">
        <v>271</v>
      </c>
      <c r="G46" s="749">
        <f t="shared" si="0"/>
        <v>70.71000000000015</v>
      </c>
      <c r="H46" s="748">
        <v>1213.2303184519922</v>
      </c>
      <c r="I46" s="748">
        <v>279.50200000000041</v>
      </c>
      <c r="J46" s="748">
        <v>1126.48</v>
      </c>
      <c r="K46" s="748">
        <v>1204.1399999999999</v>
      </c>
      <c r="L46" s="749">
        <f t="shared" si="1"/>
        <v>201.84200000000055</v>
      </c>
      <c r="M46" s="750">
        <f>C46+H46+T6A_FG_UPRY_Utlsn!D46+T6A_FG_UPRY_Utlsn!I46</f>
        <v>3641.7117099876004</v>
      </c>
      <c r="N46" s="750">
        <f>D46+I46+T6A_FG_UPRY_Utlsn!E46+T6A_FG_UPRY_Utlsn!J46</f>
        <v>569.22300000000075</v>
      </c>
      <c r="O46" s="751">
        <f>E46+J46+T6A_FG_UPRY_Utlsn!F46+T6A_FG_UPRY_Utlsn!K46</f>
        <v>2606.36</v>
      </c>
      <c r="P46" s="751">
        <f>F46+K46+T6A_FG_UPRY_Utlsn!G46+T6A_FG_UPRY_Utlsn!L46</f>
        <v>2866.51</v>
      </c>
      <c r="Q46"/>
      <c r="R46"/>
      <c r="S46"/>
      <c r="T46"/>
      <c r="U46"/>
      <c r="V46"/>
      <c r="W46"/>
      <c r="X46"/>
    </row>
    <row r="47" spans="1:24" ht="18" customHeight="1">
      <c r="A47" s="746">
        <v>36</v>
      </c>
      <c r="B47" s="754" t="s">
        <v>717</v>
      </c>
      <c r="C47" s="748">
        <v>820.90387119810839</v>
      </c>
      <c r="D47" s="748">
        <v>-118.71999999999997</v>
      </c>
      <c r="E47" s="748">
        <v>207.69</v>
      </c>
      <c r="F47" s="748">
        <v>207.69</v>
      </c>
      <c r="G47" s="749">
        <f t="shared" si="0"/>
        <v>-118.71999999999997</v>
      </c>
      <c r="H47" s="748">
        <v>1546.310915074205</v>
      </c>
      <c r="I47" s="748">
        <v>-453.10000000000014</v>
      </c>
      <c r="J47" s="748">
        <v>1152.81</v>
      </c>
      <c r="K47" s="748">
        <v>1152.81</v>
      </c>
      <c r="L47" s="749">
        <f t="shared" si="1"/>
        <v>-453.10000000000014</v>
      </c>
      <c r="M47" s="750">
        <f>C47+H47+T6A_FG_UPRY_Utlsn!D47+T6A_FG_UPRY_Utlsn!I47</f>
        <v>4237.9256936008978</v>
      </c>
      <c r="N47" s="750">
        <f>D47+I47+T6A_FG_UPRY_Utlsn!E47+T6A_FG_UPRY_Utlsn!J47</f>
        <v>-1090.21</v>
      </c>
      <c r="O47" s="751">
        <f>E47+J47+T6A_FG_UPRY_Utlsn!F47+T6A_FG_UPRY_Utlsn!K47</f>
        <v>2499.5699999999997</v>
      </c>
      <c r="P47" s="751">
        <f>F47+K47+T6A_FG_UPRY_Utlsn!G47+T6A_FG_UPRY_Utlsn!L47</f>
        <v>2622.6099999999997</v>
      </c>
      <c r="Q47"/>
      <c r="R47"/>
      <c r="S47"/>
      <c r="T47"/>
      <c r="U47"/>
      <c r="V47"/>
      <c r="W47"/>
      <c r="X47"/>
    </row>
    <row r="48" spans="1:24" ht="18" customHeight="1">
      <c r="A48" s="746">
        <v>37</v>
      </c>
      <c r="B48" s="754" t="s">
        <v>703</v>
      </c>
      <c r="C48" s="748">
        <v>736.67103307382206</v>
      </c>
      <c r="D48" s="748">
        <v>179.73999999999978</v>
      </c>
      <c r="E48" s="748">
        <v>1852.12</v>
      </c>
      <c r="F48" s="748">
        <v>1938.9900000000002</v>
      </c>
      <c r="G48" s="749">
        <f t="shared" si="0"/>
        <v>92.869999999999436</v>
      </c>
      <c r="H48" s="748">
        <v>1387.6441557018045</v>
      </c>
      <c r="I48" s="748">
        <v>0</v>
      </c>
      <c r="J48" s="748">
        <v>8.6300000000000008</v>
      </c>
      <c r="K48" s="748">
        <v>8.6300000000000008</v>
      </c>
      <c r="L48" s="749">
        <f t="shared" si="1"/>
        <v>0</v>
      </c>
      <c r="M48" s="750">
        <f>C48+H48+T6A_FG_UPRY_Utlsn!D48+T6A_FG_UPRY_Utlsn!I48</f>
        <v>4351.7301949542043</v>
      </c>
      <c r="N48" s="750">
        <f>D48+I48+T6A_FG_UPRY_Utlsn!E48+T6A_FG_UPRY_Utlsn!J48</f>
        <v>233.79999999999978</v>
      </c>
      <c r="O48" s="751">
        <f>E48+J48+T6A_FG_UPRY_Utlsn!F48+T6A_FG_UPRY_Utlsn!K48</f>
        <v>3902.9500000000003</v>
      </c>
      <c r="P48" s="751">
        <f>F48+K48+T6A_FG_UPRY_Utlsn!G48+T6A_FG_UPRY_Utlsn!L48</f>
        <v>3984.26</v>
      </c>
      <c r="Q48"/>
      <c r="R48"/>
      <c r="S48"/>
      <c r="T48"/>
      <c r="U48"/>
      <c r="V48"/>
      <c r="W48"/>
      <c r="X48"/>
    </row>
    <row r="49" spans="1:24" ht="18" customHeight="1">
      <c r="A49" s="746">
        <v>38</v>
      </c>
      <c r="B49" s="754" t="s">
        <v>704</v>
      </c>
      <c r="C49" s="748">
        <v>992.26739151048525</v>
      </c>
      <c r="D49" s="748">
        <v>138.0100000000001</v>
      </c>
      <c r="E49" s="748">
        <v>389.15</v>
      </c>
      <c r="F49" s="748">
        <v>389.15</v>
      </c>
      <c r="G49" s="749">
        <f t="shared" si="0"/>
        <v>138.0100000000001</v>
      </c>
      <c r="H49" s="748">
        <v>1869.1030119342536</v>
      </c>
      <c r="I49" s="748">
        <v>1975.6199999999997</v>
      </c>
      <c r="J49" s="748">
        <v>1913.54</v>
      </c>
      <c r="K49" s="748">
        <v>1913.54</v>
      </c>
      <c r="L49" s="749">
        <f t="shared" si="1"/>
        <v>1975.62</v>
      </c>
      <c r="M49" s="750">
        <f>C49+H49+T6A_FG_UPRY_Utlsn!D49+T6A_FG_UPRY_Utlsn!I49</f>
        <v>6161.0156919160945</v>
      </c>
      <c r="N49" s="750">
        <f>D49+I49+T6A_FG_UPRY_Utlsn!E49+T6A_FG_UPRY_Utlsn!J49</f>
        <v>1881.3950000000004</v>
      </c>
      <c r="O49" s="751">
        <f>E49+J49+T6A_FG_UPRY_Utlsn!F49+T6A_FG_UPRY_Utlsn!K49</f>
        <v>4514.72</v>
      </c>
      <c r="P49" s="751">
        <f>F49+K49+T6A_FG_UPRY_Utlsn!G49+T6A_FG_UPRY_Utlsn!L49</f>
        <v>4794.8600000000006</v>
      </c>
      <c r="Q49"/>
      <c r="R49"/>
      <c r="S49"/>
      <c r="T49"/>
      <c r="U49"/>
      <c r="V49"/>
      <c r="W49"/>
      <c r="X49"/>
    </row>
    <row r="50" spans="1:24" s="755" customFormat="1" ht="18" customHeight="1">
      <c r="A50" s="746">
        <v>39</v>
      </c>
      <c r="B50" s="754" t="s">
        <v>705</v>
      </c>
      <c r="C50" s="748">
        <v>794.35929397320524</v>
      </c>
      <c r="D50" s="748">
        <v>383.43400000000111</v>
      </c>
      <c r="E50" s="748">
        <v>772.38</v>
      </c>
      <c r="F50" s="748">
        <v>772.38</v>
      </c>
      <c r="G50" s="749">
        <f t="shared" si="0"/>
        <v>383.43400000000122</v>
      </c>
      <c r="H50" s="748">
        <v>0</v>
      </c>
      <c r="I50" s="748">
        <v>0</v>
      </c>
      <c r="J50" s="748">
        <v>0</v>
      </c>
      <c r="K50" s="748">
        <v>0</v>
      </c>
      <c r="L50" s="749">
        <f t="shared" si="1"/>
        <v>0</v>
      </c>
      <c r="M50" s="750">
        <f>C50+H50+T6A_FG_UPRY_Utlsn!D50+T6A_FG_UPRY_Utlsn!I50</f>
        <v>1660.3745867637926</v>
      </c>
      <c r="N50" s="750">
        <f>D50+I50+T6A_FG_UPRY_Utlsn!E50+T6A_FG_UPRY_Utlsn!J50</f>
        <v>383.43100000000095</v>
      </c>
      <c r="O50" s="751">
        <f>E50+J50+T6A_FG_UPRY_Utlsn!F50+T6A_FG_UPRY_Utlsn!K50</f>
        <v>1637.76</v>
      </c>
      <c r="P50" s="751">
        <f>F50+K50+T6A_FG_UPRY_Utlsn!G50+T6A_FG_UPRY_Utlsn!L50</f>
        <v>1637.76</v>
      </c>
      <c r="Q50" s="642"/>
      <c r="R50" s="642"/>
      <c r="S50" s="642"/>
      <c r="T50" s="642"/>
      <c r="U50" s="642"/>
      <c r="V50" s="642"/>
      <c r="W50" s="642"/>
      <c r="X50" s="642"/>
    </row>
    <row r="51" spans="1:24" ht="18" customHeight="1">
      <c r="A51" s="746">
        <v>40</v>
      </c>
      <c r="B51" s="754" t="s">
        <v>706</v>
      </c>
      <c r="C51" s="748">
        <v>509.12515397387045</v>
      </c>
      <c r="D51" s="748">
        <v>47.96899999999988</v>
      </c>
      <c r="E51" s="748">
        <v>161.27000000000001</v>
      </c>
      <c r="F51" s="748">
        <v>193.86</v>
      </c>
      <c r="G51" s="749">
        <f t="shared" si="0"/>
        <v>15.378999999999877</v>
      </c>
      <c r="H51" s="748">
        <v>959.02310897817745</v>
      </c>
      <c r="I51" s="748">
        <v>-240.74000000000024</v>
      </c>
      <c r="J51" s="748">
        <v>927.52</v>
      </c>
      <c r="K51" s="748">
        <v>951.12</v>
      </c>
      <c r="L51" s="749">
        <f t="shared" si="1"/>
        <v>-264.34000000000026</v>
      </c>
      <c r="M51" s="750">
        <f>C51+H51+T6A_FG_UPRY_Utlsn!D51+T6A_FG_UPRY_Utlsn!I51</f>
        <v>2822.4589464234791</v>
      </c>
      <c r="N51" s="750">
        <f>D51+I51+T6A_FG_UPRY_Utlsn!E51+T6A_FG_UPRY_Utlsn!J51</f>
        <v>4.5109999999992851</v>
      </c>
      <c r="O51" s="751">
        <f>E51+J51+T6A_FG_UPRY_Utlsn!F51+T6A_FG_UPRY_Utlsn!K51</f>
        <v>2087.2599999999998</v>
      </c>
      <c r="P51" s="751">
        <f>F51+K51+T6A_FG_UPRY_Utlsn!G51+T6A_FG_UPRY_Utlsn!L51</f>
        <v>2173.17</v>
      </c>
      <c r="Q51"/>
      <c r="R51"/>
      <c r="S51"/>
      <c r="T51"/>
      <c r="U51"/>
      <c r="V51"/>
      <c r="W51"/>
      <c r="X51"/>
    </row>
    <row r="52" spans="1:24" ht="18" customHeight="1">
      <c r="A52" s="746">
        <v>41</v>
      </c>
      <c r="B52" s="754" t="s">
        <v>707</v>
      </c>
      <c r="C52" s="748">
        <v>640.34213798657777</v>
      </c>
      <c r="D52" s="748">
        <v>383.09000000000015</v>
      </c>
      <c r="E52" s="748">
        <v>1096.69</v>
      </c>
      <c r="F52" s="748">
        <v>1525.51</v>
      </c>
      <c r="G52" s="749">
        <f t="shared" si="0"/>
        <v>-45.729999999999791</v>
      </c>
      <c r="H52" s="748">
        <v>1206.1924326236258</v>
      </c>
      <c r="I52" s="748">
        <v>4.7000000000000455</v>
      </c>
      <c r="J52" s="748">
        <v>209.88</v>
      </c>
      <c r="K52" s="748">
        <v>219.92000000000002</v>
      </c>
      <c r="L52" s="749">
        <f t="shared" si="1"/>
        <v>-5.339999999999975</v>
      </c>
      <c r="M52" s="750">
        <f>C52+H52+T6A_FG_UPRY_Utlsn!D52+T6A_FG_UPRY_Utlsn!I52</f>
        <v>4114.8973011495918</v>
      </c>
      <c r="N52" s="750">
        <f>D52+I52+T6A_FG_UPRY_Utlsn!E52+T6A_FG_UPRY_Utlsn!J52</f>
        <v>423.91000000000059</v>
      </c>
      <c r="O52" s="751">
        <f>E52+J52+T6A_FG_UPRY_Utlsn!F52+T6A_FG_UPRY_Utlsn!K52</f>
        <v>2787.0200000000004</v>
      </c>
      <c r="P52" s="751">
        <f>F52+K52+T6A_FG_UPRY_Utlsn!G52+T6A_FG_UPRY_Utlsn!L52</f>
        <v>3734.0899999999997</v>
      </c>
      <c r="Q52"/>
      <c r="R52"/>
      <c r="S52"/>
      <c r="T52"/>
      <c r="U52"/>
      <c r="V52"/>
      <c r="W52"/>
      <c r="X52"/>
    </row>
    <row r="53" spans="1:24" ht="18" customHeight="1">
      <c r="A53" s="746">
        <v>42</v>
      </c>
      <c r="B53" s="754" t="s">
        <v>708</v>
      </c>
      <c r="C53" s="748">
        <v>543.3685539952512</v>
      </c>
      <c r="D53" s="748">
        <v>135.31799999999907</v>
      </c>
      <c r="E53" s="748">
        <v>1045.6299999999999</v>
      </c>
      <c r="F53" s="748">
        <v>1101.49</v>
      </c>
      <c r="G53" s="749">
        <f t="shared" si="0"/>
        <v>79.457999999998947</v>
      </c>
      <c r="H53" s="748">
        <v>1023.5263292456509</v>
      </c>
      <c r="I53" s="748">
        <v>46.840000000000032</v>
      </c>
      <c r="J53" s="748">
        <v>180.02</v>
      </c>
      <c r="K53" s="748">
        <v>225.89</v>
      </c>
      <c r="L53" s="749">
        <f t="shared" si="1"/>
        <v>0.97000000000005571</v>
      </c>
      <c r="M53" s="750">
        <f>C53+H53+T6A_FG_UPRY_Utlsn!D53+T6A_FG_UPRY_Utlsn!I53</f>
        <v>3140.66418942885</v>
      </c>
      <c r="N53" s="750">
        <f>D53+I53+T6A_FG_UPRY_Utlsn!E53+T6A_FG_UPRY_Utlsn!J53</f>
        <v>396.27799999999922</v>
      </c>
      <c r="O53" s="751">
        <f>E53+J53+T6A_FG_UPRY_Utlsn!F53+T6A_FG_UPRY_Utlsn!K53</f>
        <v>2410.5300000000002</v>
      </c>
      <c r="P53" s="751">
        <f>F53+K53+T6A_FG_UPRY_Utlsn!G53+T6A_FG_UPRY_Utlsn!L53</f>
        <v>2679.2</v>
      </c>
      <c r="Q53"/>
      <c r="R53"/>
      <c r="S53"/>
      <c r="T53"/>
      <c r="U53"/>
      <c r="V53"/>
      <c r="W53"/>
      <c r="X53"/>
    </row>
    <row r="54" spans="1:24" ht="18" customHeight="1">
      <c r="A54" s="746">
        <v>43</v>
      </c>
      <c r="B54" s="754" t="s">
        <v>709</v>
      </c>
      <c r="C54" s="748">
        <v>267.17145466904958</v>
      </c>
      <c r="D54" s="748">
        <v>109.72000000000013</v>
      </c>
      <c r="E54" s="748">
        <v>79.36</v>
      </c>
      <c r="F54" s="748">
        <v>91.539999999999992</v>
      </c>
      <c r="G54" s="749">
        <f t="shared" si="0"/>
        <v>97.540000000000134</v>
      </c>
      <c r="H54" s="748">
        <v>503.26250252424995</v>
      </c>
      <c r="I54" s="748">
        <v>64.669999999999732</v>
      </c>
      <c r="J54" s="748">
        <v>417.01</v>
      </c>
      <c r="K54" s="748">
        <v>447.04999999999995</v>
      </c>
      <c r="L54" s="749">
        <f t="shared" si="1"/>
        <v>34.629999999999768</v>
      </c>
      <c r="M54" s="750">
        <f>C54+H54+T6A_FG_UPRY_Utlsn!D54+T6A_FG_UPRY_Utlsn!I54</f>
        <v>1653.1398152678084</v>
      </c>
      <c r="N54" s="750">
        <f>D54+I54+T6A_FG_UPRY_Utlsn!E54+T6A_FG_UPRY_Utlsn!J54</f>
        <v>222.3</v>
      </c>
      <c r="O54" s="751">
        <f>E54+J54+T6A_FG_UPRY_Utlsn!F54+T6A_FG_UPRY_Utlsn!K54</f>
        <v>1028.27</v>
      </c>
      <c r="P54" s="751">
        <f>F54+K54+T6A_FG_UPRY_Utlsn!G54+T6A_FG_UPRY_Utlsn!L54</f>
        <v>1090.8599999999999</v>
      </c>
      <c r="Q54"/>
      <c r="R54"/>
      <c r="S54"/>
      <c r="T54"/>
      <c r="U54"/>
      <c r="V54"/>
      <c r="W54"/>
      <c r="X54"/>
    </row>
    <row r="55" spans="1:24" ht="18" customHeight="1">
      <c r="A55" s="746">
        <v>44</v>
      </c>
      <c r="B55" s="754" t="s">
        <v>710</v>
      </c>
      <c r="C55" s="748">
        <v>357.19998092094431</v>
      </c>
      <c r="D55" s="748">
        <v>31.239999999999981</v>
      </c>
      <c r="E55" s="748">
        <v>136.32</v>
      </c>
      <c r="F55" s="748">
        <v>226.82999999999998</v>
      </c>
      <c r="G55" s="749">
        <f t="shared" si="0"/>
        <v>-59.27000000000001</v>
      </c>
      <c r="H55" s="748">
        <v>672.84641812714449</v>
      </c>
      <c r="I55" s="748">
        <v>10.189999999999941</v>
      </c>
      <c r="J55" s="748">
        <v>718.77</v>
      </c>
      <c r="K55" s="748">
        <v>718.77</v>
      </c>
      <c r="L55" s="749">
        <f t="shared" si="1"/>
        <v>10.189999999999941</v>
      </c>
      <c r="M55" s="750">
        <f>C55+H55+T6A_FG_UPRY_Utlsn!D55+T6A_FG_UPRY_Utlsn!I55</f>
        <v>1780.4487477223233</v>
      </c>
      <c r="N55" s="750">
        <f>D55+I55+T6A_FG_UPRY_Utlsn!E55+T6A_FG_UPRY_Utlsn!J55</f>
        <v>119.82699999999991</v>
      </c>
      <c r="O55" s="751">
        <f>E55+J55+T6A_FG_UPRY_Utlsn!F55+T6A_FG_UPRY_Utlsn!K55</f>
        <v>1467.03</v>
      </c>
      <c r="P55" s="751">
        <f>F55+K55+T6A_FG_UPRY_Utlsn!G55+T6A_FG_UPRY_Utlsn!L55</f>
        <v>1557.54</v>
      </c>
      <c r="Q55" s="557"/>
      <c r="R55" s="557"/>
      <c r="S55" s="557"/>
      <c r="T55" s="557"/>
      <c r="U55" s="557"/>
      <c r="V55" s="557"/>
      <c r="W55" s="557"/>
      <c r="X55" s="557"/>
    </row>
    <row r="56" spans="1:24" s="755" customFormat="1" ht="18" customHeight="1">
      <c r="A56" s="746">
        <v>45</v>
      </c>
      <c r="B56" s="754" t="s">
        <v>711</v>
      </c>
      <c r="C56" s="748">
        <v>680.27703398945255</v>
      </c>
      <c r="D56" s="748">
        <v>11.745000000000005</v>
      </c>
      <c r="E56" s="748">
        <v>336.99</v>
      </c>
      <c r="F56" s="748">
        <v>336.99</v>
      </c>
      <c r="G56" s="749">
        <f t="shared" si="0"/>
        <v>11.745000000000005</v>
      </c>
      <c r="H56" s="748">
        <v>1281.4165456387977</v>
      </c>
      <c r="I56" s="748">
        <v>-435.76200000000017</v>
      </c>
      <c r="J56" s="748">
        <v>1268.5899999999999</v>
      </c>
      <c r="K56" s="748">
        <v>1268.5899999999999</v>
      </c>
      <c r="L56" s="749">
        <f t="shared" si="1"/>
        <v>-435.76200000000017</v>
      </c>
      <c r="M56" s="750">
        <f>C56+H56+T6A_FG_UPRY_Utlsn!D56+T6A_FG_UPRY_Utlsn!I56</f>
        <v>3792.1627578436251</v>
      </c>
      <c r="N56" s="750">
        <f>D56+I56+T6A_FG_UPRY_Utlsn!E56+T6A_FG_UPRY_Utlsn!J56</f>
        <v>-536.02900000000045</v>
      </c>
      <c r="O56" s="751">
        <f>E56+J56+T6A_FG_UPRY_Utlsn!F56+T6A_FG_UPRY_Utlsn!K56</f>
        <v>2971.9</v>
      </c>
      <c r="P56" s="751">
        <f>F56+K56+T6A_FG_UPRY_Utlsn!G56+T6A_FG_UPRY_Utlsn!L56</f>
        <v>2971.9</v>
      </c>
      <c r="Q56" s="642"/>
      <c r="R56" s="642"/>
      <c r="S56" s="642"/>
      <c r="T56" s="642"/>
      <c r="U56" s="642"/>
      <c r="V56" s="642"/>
      <c r="W56" s="642"/>
      <c r="X56" s="642"/>
    </row>
    <row r="57" spans="1:24" ht="18" customHeight="1">
      <c r="A57" s="746">
        <v>46</v>
      </c>
      <c r="B57" s="754" t="s">
        <v>712</v>
      </c>
      <c r="C57" s="748">
        <v>786.05648232972123</v>
      </c>
      <c r="D57" s="748">
        <v>447.06600000000003</v>
      </c>
      <c r="E57" s="748">
        <v>376.27</v>
      </c>
      <c r="F57" s="748">
        <v>376.27</v>
      </c>
      <c r="G57" s="749">
        <f t="shared" si="0"/>
        <v>447.06600000000003</v>
      </c>
      <c r="H57" s="748">
        <v>0</v>
      </c>
      <c r="I57" s="748">
        <v>0</v>
      </c>
      <c r="J57" s="748">
        <v>0</v>
      </c>
      <c r="K57" s="748">
        <v>0</v>
      </c>
      <c r="L57" s="749">
        <f t="shared" si="1"/>
        <v>0</v>
      </c>
      <c r="M57" s="750">
        <f>C57+H57+T6A_FG_UPRY_Utlsn!D57+T6A_FG_UPRY_Utlsn!I57</f>
        <v>1368.1966715922763</v>
      </c>
      <c r="N57" s="750">
        <f>D57+I57+T6A_FG_UPRY_Utlsn!E57+T6A_FG_UPRY_Utlsn!J57</f>
        <v>927.81600000000003</v>
      </c>
      <c r="O57" s="751">
        <f>E57+J57+T6A_FG_UPRY_Utlsn!F57+T6A_FG_UPRY_Utlsn!K57</f>
        <v>764.54</v>
      </c>
      <c r="P57" s="751">
        <f>F57+K57+T6A_FG_UPRY_Utlsn!G57+T6A_FG_UPRY_Utlsn!L57</f>
        <v>764.54</v>
      </c>
      <c r="Q57"/>
      <c r="R57"/>
      <c r="S57"/>
      <c r="T57"/>
      <c r="U57"/>
      <c r="V57"/>
      <c r="W57"/>
      <c r="X57"/>
    </row>
    <row r="58" spans="1:24" s="755" customFormat="1" ht="18" customHeight="1">
      <c r="A58" s="746">
        <v>47</v>
      </c>
      <c r="B58" s="754" t="s">
        <v>713</v>
      </c>
      <c r="C58" s="748">
        <v>758.59696782175183</v>
      </c>
      <c r="D58" s="748">
        <v>-321.77799999999934</v>
      </c>
      <c r="E58" s="748">
        <v>495.55</v>
      </c>
      <c r="F58" s="748">
        <v>495.55</v>
      </c>
      <c r="G58" s="749">
        <f t="shared" si="0"/>
        <v>-321.77799999999934</v>
      </c>
      <c r="H58" s="748">
        <v>0</v>
      </c>
      <c r="I58" s="748">
        <v>0</v>
      </c>
      <c r="J58" s="748">
        <v>0</v>
      </c>
      <c r="K58" s="748">
        <v>0</v>
      </c>
      <c r="L58" s="749">
        <f t="shared" si="1"/>
        <v>0</v>
      </c>
      <c r="M58" s="750">
        <f>C58+H58+T6A_FG_UPRY_Utlsn!D58+T6A_FG_UPRY_Utlsn!I58</f>
        <v>1436.3321195928424</v>
      </c>
      <c r="N58" s="750">
        <f>D58+I58+T6A_FG_UPRY_Utlsn!E58+T6A_FG_UPRY_Utlsn!J58</f>
        <v>-289.9609999999991</v>
      </c>
      <c r="O58" s="751">
        <f>E58+J58+T6A_FG_UPRY_Utlsn!F58+T6A_FG_UPRY_Utlsn!K58</f>
        <v>941.92000000000007</v>
      </c>
      <c r="P58" s="751">
        <f>F58+K58+T6A_FG_UPRY_Utlsn!G58+T6A_FG_UPRY_Utlsn!L58</f>
        <v>941.92000000000007</v>
      </c>
      <c r="Q58" s="642"/>
      <c r="R58" s="642"/>
      <c r="S58" s="642"/>
      <c r="T58" s="642"/>
      <c r="U58" s="642"/>
      <c r="V58" s="642"/>
      <c r="W58" s="642"/>
      <c r="X58" s="642"/>
    </row>
    <row r="59" spans="1:24" ht="18" customHeight="1">
      <c r="A59" s="746">
        <v>48</v>
      </c>
      <c r="B59" s="754" t="s">
        <v>718</v>
      </c>
      <c r="C59" s="748">
        <v>988.76718660195763</v>
      </c>
      <c r="D59" s="748">
        <v>124.18000000000006</v>
      </c>
      <c r="E59" s="748">
        <v>320.56</v>
      </c>
      <c r="F59" s="748">
        <v>320.56</v>
      </c>
      <c r="G59" s="749">
        <f t="shared" si="0"/>
        <v>124.18000000000006</v>
      </c>
      <c r="H59" s="748">
        <v>1862.5097855590959</v>
      </c>
      <c r="I59" s="748">
        <v>-589.04</v>
      </c>
      <c r="J59" s="748">
        <v>1571.42</v>
      </c>
      <c r="K59" s="748">
        <v>1081.8499999999999</v>
      </c>
      <c r="L59" s="749">
        <f t="shared" si="1"/>
        <v>-99.4699999999998</v>
      </c>
      <c r="M59" s="750">
        <f>C59+H59+T6A_FG_UPRY_Utlsn!D59+T6A_FG_UPRY_Utlsn!I59</f>
        <v>5481.850564481716</v>
      </c>
      <c r="N59" s="750">
        <f>D59+I59+T6A_FG_UPRY_Utlsn!E59+T6A_FG_UPRY_Utlsn!J59</f>
        <v>-784.58000000000015</v>
      </c>
      <c r="O59" s="751">
        <f>E59+J59+T6A_FG_UPRY_Utlsn!F59+T6A_FG_UPRY_Utlsn!K59</f>
        <v>3543.69</v>
      </c>
      <c r="P59" s="751">
        <f>F59+K59+T6A_FG_UPRY_Utlsn!G59+T6A_FG_UPRY_Utlsn!L59</f>
        <v>2783.31</v>
      </c>
      <c r="Q59"/>
      <c r="R59"/>
      <c r="S59"/>
      <c r="T59"/>
      <c r="U59"/>
      <c r="V59"/>
      <c r="W59"/>
      <c r="X59"/>
    </row>
    <row r="60" spans="1:24" ht="18" customHeight="1">
      <c r="A60" s="746">
        <v>49</v>
      </c>
      <c r="B60" s="754" t="s">
        <v>719</v>
      </c>
      <c r="C60" s="748">
        <v>541.76659974874372</v>
      </c>
      <c r="D60" s="748">
        <v>0.68200000000001637</v>
      </c>
      <c r="E60" s="748">
        <v>195.31</v>
      </c>
      <c r="F60" s="748">
        <v>332.07</v>
      </c>
      <c r="G60" s="749">
        <f t="shared" si="0"/>
        <v>-136.07799999999997</v>
      </c>
      <c r="H60" s="748">
        <v>1020.5087781976717</v>
      </c>
      <c r="I60" s="748">
        <v>153.6400000000001</v>
      </c>
      <c r="J60" s="748">
        <v>841.05</v>
      </c>
      <c r="K60" s="748">
        <v>994.65</v>
      </c>
      <c r="L60" s="749">
        <f t="shared" si="1"/>
        <v>4.0000000000077307E-2</v>
      </c>
      <c r="M60" s="750">
        <f>C60+H60+T6A_FG_UPRY_Utlsn!D60+T6A_FG_UPRY_Utlsn!I60</f>
        <v>3102.1922120119348</v>
      </c>
      <c r="N60" s="750">
        <f>D60+I60+T6A_FG_UPRY_Utlsn!E60+T6A_FG_UPRY_Utlsn!J60</f>
        <v>315.05900000000014</v>
      </c>
      <c r="O60" s="751">
        <f>E60+J60+T6A_FG_UPRY_Utlsn!F60+T6A_FG_UPRY_Utlsn!K60</f>
        <v>2085.27</v>
      </c>
      <c r="P60" s="751">
        <f>F60+K60+T6A_FG_UPRY_Utlsn!G60+T6A_FG_UPRY_Utlsn!L60</f>
        <v>2536.27</v>
      </c>
      <c r="Q60"/>
      <c r="R60"/>
      <c r="S60"/>
      <c r="T60"/>
      <c r="U60"/>
      <c r="V60"/>
      <c r="W60"/>
      <c r="X60"/>
    </row>
    <row r="61" spans="1:24" ht="18" customHeight="1">
      <c r="A61" s="746">
        <v>50</v>
      </c>
      <c r="B61" s="754" t="s">
        <v>714</v>
      </c>
      <c r="C61" s="748">
        <v>309.18205358279539</v>
      </c>
      <c r="D61" s="748">
        <v>62.482000000000198</v>
      </c>
      <c r="E61" s="748">
        <v>645.11</v>
      </c>
      <c r="F61" s="748">
        <v>707.59</v>
      </c>
      <c r="G61" s="749">
        <f t="shared" si="0"/>
        <v>2.00000000018008E-3</v>
      </c>
      <c r="H61" s="748">
        <v>582.39655211073637</v>
      </c>
      <c r="I61" s="748">
        <v>1.3745999999999867</v>
      </c>
      <c r="J61" s="748">
        <v>127.66999999999999</v>
      </c>
      <c r="K61" s="748">
        <v>128.59</v>
      </c>
      <c r="L61" s="749">
        <f t="shared" si="1"/>
        <v>0.45459999999997081</v>
      </c>
      <c r="M61" s="750">
        <f>C61+H61+T6A_FG_UPRY_Utlsn!D61+T6A_FG_UPRY_Utlsn!I61</f>
        <v>1840.1538203691377</v>
      </c>
      <c r="N61" s="750">
        <f>D61+I61+T6A_FG_UPRY_Utlsn!E61+T6A_FG_UPRY_Utlsn!J61</f>
        <v>-61.039499999999521</v>
      </c>
      <c r="O61" s="751">
        <f>E61+J61+T6A_FG_UPRY_Utlsn!F61+T6A_FG_UPRY_Utlsn!K61</f>
        <v>1603.31</v>
      </c>
      <c r="P61" s="751">
        <f>F61+K61+T6A_FG_UPRY_Utlsn!G61+T6A_FG_UPRY_Utlsn!L61</f>
        <v>1541.63</v>
      </c>
      <c r="Q61"/>
      <c r="R61"/>
      <c r="S61"/>
      <c r="T61"/>
      <c r="U61"/>
      <c r="V61"/>
      <c r="W61"/>
      <c r="X61"/>
    </row>
    <row r="62" spans="1:24" ht="18" customHeight="1">
      <c r="A62" s="746">
        <v>51</v>
      </c>
      <c r="B62" s="754" t="s">
        <v>720</v>
      </c>
      <c r="C62" s="748">
        <v>670.94858090765592</v>
      </c>
      <c r="D62" s="748">
        <v>122.37000000000006</v>
      </c>
      <c r="E62" s="748">
        <v>240.70999999999998</v>
      </c>
      <c r="F62" s="748">
        <v>270.57</v>
      </c>
      <c r="G62" s="749">
        <f t="shared" si="0"/>
        <v>92.510000000000048</v>
      </c>
      <c r="H62" s="748">
        <v>1263.8448306947726</v>
      </c>
      <c r="I62" s="748">
        <v>497.09600000000046</v>
      </c>
      <c r="J62" s="748">
        <v>1264.721</v>
      </c>
      <c r="K62" s="748">
        <v>1309.3</v>
      </c>
      <c r="L62" s="749">
        <f t="shared" si="1"/>
        <v>452.51700000000051</v>
      </c>
      <c r="M62" s="750">
        <f>C62+H62+T6A_FG_UPRY_Utlsn!D62+T6A_FG_UPRY_Utlsn!I62</f>
        <v>3806.5633118024134</v>
      </c>
      <c r="N62" s="750">
        <f>D62+I62+T6A_FG_UPRY_Utlsn!E62+T6A_FG_UPRY_Utlsn!J62</f>
        <v>1057.8560000000004</v>
      </c>
      <c r="O62" s="751">
        <f>E62+J62+T6A_FG_UPRY_Utlsn!F62+T6A_FG_UPRY_Utlsn!K62</f>
        <v>2950.7849999999999</v>
      </c>
      <c r="P62" s="751">
        <f>F62+K62+T6A_FG_UPRY_Utlsn!G62+T6A_FG_UPRY_Utlsn!L62</f>
        <v>3083.62</v>
      </c>
      <c r="Q62"/>
      <c r="R62"/>
      <c r="S62"/>
      <c r="T62"/>
      <c r="U62"/>
      <c r="V62"/>
      <c r="W62"/>
      <c r="X62"/>
    </row>
    <row r="63" spans="1:24" s="558" customFormat="1" ht="18" customHeight="1">
      <c r="A63" s="1233" t="s">
        <v>19</v>
      </c>
      <c r="B63" s="1233"/>
      <c r="C63" s="749">
        <f>SUM(C12:C62)</f>
        <v>30225</v>
      </c>
      <c r="D63" s="749">
        <f t="shared" ref="D63:L63" si="2">SUM(D12:D62)</f>
        <v>4962.8349000000017</v>
      </c>
      <c r="E63" s="749">
        <f t="shared" si="2"/>
        <v>18181.900000000001</v>
      </c>
      <c r="F63" s="749">
        <f t="shared" si="2"/>
        <v>20323.660000000007</v>
      </c>
      <c r="G63" s="749">
        <f t="shared" si="2"/>
        <v>2821.0749000000023</v>
      </c>
      <c r="H63" s="749">
        <f t="shared" si="2"/>
        <v>51464.105518977085</v>
      </c>
      <c r="I63" s="749">
        <f t="shared" si="2"/>
        <v>10316.623499999998</v>
      </c>
      <c r="J63" s="749">
        <f t="shared" si="2"/>
        <v>43014.674509999983</v>
      </c>
      <c r="K63" s="749">
        <f t="shared" si="2"/>
        <v>44468.401069999993</v>
      </c>
      <c r="L63" s="749">
        <f t="shared" si="2"/>
        <v>8862.8969399999987</v>
      </c>
      <c r="M63" s="557"/>
      <c r="N63" s="557"/>
      <c r="O63"/>
      <c r="P63"/>
      <c r="Q63"/>
      <c r="R63"/>
      <c r="S63"/>
      <c r="T63"/>
      <c r="U63"/>
      <c r="V63"/>
      <c r="W63"/>
      <c r="X63"/>
    </row>
    <row r="64" spans="1:24">
      <c r="A64" s="22" t="s">
        <v>360</v>
      </c>
      <c r="B64" s="579"/>
      <c r="C64" s="579"/>
      <c r="D64" s="579"/>
      <c r="E64" s="565"/>
      <c r="F64" s="565"/>
      <c r="G64" s="756"/>
      <c r="H64" s="579"/>
      <c r="I64" s="579"/>
      <c r="J64" s="565"/>
      <c r="K64" s="565"/>
      <c r="L64" s="756"/>
      <c r="M64" s="557"/>
    </row>
    <row r="65" spans="1:13" ht="15.75" customHeight="1">
      <c r="A65" s="558"/>
      <c r="B65" s="558"/>
      <c r="C65" s="558"/>
      <c r="D65" s="558"/>
      <c r="G65" s="558"/>
      <c r="H65" s="558"/>
      <c r="I65" s="558"/>
      <c r="L65" s="558"/>
      <c r="M65"/>
    </row>
    <row r="66" spans="1:13" ht="18" customHeight="1">
      <c r="A66" s="1226" t="s">
        <v>13</v>
      </c>
      <c r="B66" s="1226"/>
      <c r="C66" s="1226"/>
      <c r="D66" s="1226"/>
      <c r="E66" s="1226"/>
      <c r="F66" s="1226"/>
      <c r="G66" s="1226"/>
      <c r="H66" s="1226"/>
      <c r="I66" s="1226"/>
      <c r="J66" s="1226"/>
      <c r="K66" s="1226"/>
      <c r="L66" s="1226"/>
      <c r="M66"/>
    </row>
    <row r="67" spans="1:13">
      <c r="A67" s="1226" t="s">
        <v>886</v>
      </c>
      <c r="B67" s="1226"/>
      <c r="C67" s="1226"/>
      <c r="D67" s="1226"/>
      <c r="E67" s="1226"/>
      <c r="F67" s="1226"/>
      <c r="G67" s="1226"/>
      <c r="H67" s="1226"/>
      <c r="I67" s="1226"/>
      <c r="J67" s="1226"/>
      <c r="K67" s="1226"/>
      <c r="L67" s="1226"/>
      <c r="M67"/>
    </row>
    <row r="68" spans="1:13">
      <c r="A68" s="558" t="s">
        <v>23</v>
      </c>
      <c r="B68" s="558"/>
      <c r="C68" s="558"/>
      <c r="D68" s="558"/>
      <c r="J68" s="1227"/>
      <c r="K68" s="1227"/>
      <c r="L68" s="1227"/>
      <c r="M68"/>
    </row>
    <row r="69" spans="1:13">
      <c r="A69" s="558"/>
      <c r="M69"/>
    </row>
    <row r="70" spans="1:13">
      <c r="A70" s="1228"/>
      <c r="B70" s="1228"/>
      <c r="C70" s="1228"/>
      <c r="D70" s="1228"/>
      <c r="E70" s="1228"/>
      <c r="F70" s="1228"/>
      <c r="G70" s="1228"/>
      <c r="H70" s="1228"/>
      <c r="I70" s="1228"/>
      <c r="J70" s="1228"/>
      <c r="K70" s="1228"/>
      <c r="L70" s="1228"/>
      <c r="M70"/>
    </row>
    <row r="71" spans="1:13">
      <c r="M71"/>
    </row>
    <row r="72" spans="1:13">
      <c r="M72"/>
    </row>
    <row r="73" spans="1:13">
      <c r="M73"/>
    </row>
    <row r="74" spans="1:13">
      <c r="M74"/>
    </row>
    <row r="75" spans="1:13">
      <c r="M75"/>
    </row>
    <row r="76" spans="1:13">
      <c r="M76"/>
    </row>
    <row r="77" spans="1:13">
      <c r="M77"/>
    </row>
    <row r="78" spans="1:13">
      <c r="M78"/>
    </row>
    <row r="79" spans="1:13">
      <c r="M79"/>
    </row>
    <row r="80" spans="1:13">
      <c r="M80"/>
    </row>
    <row r="81" spans="13:13">
      <c r="M81"/>
    </row>
    <row r="82" spans="13:13">
      <c r="M82"/>
    </row>
    <row r="83" spans="13:13">
      <c r="M83"/>
    </row>
    <row r="84" spans="13:13">
      <c r="M84"/>
    </row>
    <row r="85" spans="13:13">
      <c r="M85"/>
    </row>
    <row r="86" spans="13:13">
      <c r="M86"/>
    </row>
    <row r="87" spans="13:13">
      <c r="M87"/>
    </row>
    <row r="88" spans="13:13">
      <c r="M88"/>
    </row>
    <row r="89" spans="13:13">
      <c r="M89"/>
    </row>
    <row r="90" spans="13:13">
      <c r="M90"/>
    </row>
    <row r="91" spans="13:13">
      <c r="M91"/>
    </row>
    <row r="92" spans="13:13">
      <c r="M92"/>
    </row>
    <row r="93" spans="13:13">
      <c r="M93"/>
    </row>
    <row r="94" spans="13:13">
      <c r="M94"/>
    </row>
    <row r="95" spans="13:13">
      <c r="M95"/>
    </row>
    <row r="96" spans="13:13">
      <c r="M96"/>
    </row>
  </sheetData>
  <mergeCells count="15">
    <mergeCell ref="I8:L8"/>
    <mergeCell ref="A2:L2"/>
    <mergeCell ref="A3:L3"/>
    <mergeCell ref="A5:L5"/>
    <mergeCell ref="A7:B7"/>
    <mergeCell ref="F7:L7"/>
    <mergeCell ref="A67:L67"/>
    <mergeCell ref="J68:L68"/>
    <mergeCell ref="A70:L70"/>
    <mergeCell ref="A9:A10"/>
    <mergeCell ref="B9:B10"/>
    <mergeCell ref="C9:G9"/>
    <mergeCell ref="H9:L9"/>
    <mergeCell ref="A63:B63"/>
    <mergeCell ref="A66:L66"/>
  </mergeCells>
  <printOptions horizontalCentered="1"/>
  <pageMargins left="0.55118110236220474" right="0.59055118110236227" top="0.23622047244094491" bottom="0" header="0.31496062992125984" footer="0.15748031496062992"/>
  <pageSetup paperSize="9" scale="80" orientation="landscape" r:id="rId1"/>
  <rowBreaks count="2" manualBreakCount="2">
    <brk id="36" max="20" man="1"/>
    <brk id="69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72"/>
  <sheetViews>
    <sheetView view="pageBreakPreview" zoomScaleSheetLayoutView="100" workbookViewId="0">
      <pane xSplit="9" ySplit="10" topLeftCell="L50" activePane="bottomRight" state="frozen"/>
      <selection activeCell="G65" sqref="G65"/>
      <selection pane="topRight" activeCell="G65" sqref="G65"/>
      <selection pane="bottomLeft" activeCell="G65" sqref="G65"/>
      <selection pane="bottomRight" activeCell="H63" sqref="H63"/>
    </sheetView>
  </sheetViews>
  <sheetFormatPr defaultColWidth="9.140625" defaultRowHeight="12.75"/>
  <cols>
    <col min="1" max="1" width="8.85546875" style="566" customWidth="1"/>
    <col min="2" max="2" width="18.85546875" style="566" customWidth="1"/>
    <col min="3" max="3" width="15.140625" style="566" hidden="1" customWidth="1"/>
    <col min="4" max="4" width="16.5703125" style="566" bestFit="1" customWidth="1"/>
    <col min="5" max="5" width="13.7109375" style="566" bestFit="1" customWidth="1"/>
    <col min="6" max="6" width="14.5703125" style="566" bestFit="1" customWidth="1"/>
    <col min="7" max="7" width="14.140625" style="558" customWidth="1"/>
    <col min="8" max="8" width="15" style="566" customWidth="1"/>
    <col min="9" max="9" width="16.5703125" style="566" bestFit="1" customWidth="1"/>
    <col min="10" max="10" width="17.28515625" style="566" bestFit="1" customWidth="1"/>
    <col min="11" max="11" width="14.5703125" style="566" bestFit="1" customWidth="1"/>
    <col min="12" max="12" width="14.5703125" style="566" customWidth="1"/>
    <col min="13" max="13" width="16.140625" style="566" customWidth="1"/>
    <col min="14" max="14" width="9.140625" style="566" hidden="1" customWidth="1"/>
    <col min="15" max="16" width="13.140625" style="566" bestFit="1" customWidth="1"/>
    <col min="17" max="17" width="10.42578125" style="566" customWidth="1"/>
    <col min="18" max="19" width="14.85546875" style="566" bestFit="1" customWidth="1"/>
    <col min="20" max="20" width="12.85546875" style="566" bestFit="1" customWidth="1"/>
    <col min="21" max="22" width="13.140625" style="566" bestFit="1" customWidth="1"/>
    <col min="23" max="23" width="11.140625" style="566" customWidth="1"/>
    <col min="24" max="25" width="14.85546875" style="566" bestFit="1" customWidth="1"/>
    <col min="26" max="26" width="12.85546875" style="566" bestFit="1" customWidth="1"/>
    <col min="27" max="16384" width="9.140625" style="566"/>
  </cols>
  <sheetData>
    <row r="1" spans="1:26" s="557" customFormat="1" ht="15">
      <c r="E1" s="559"/>
      <c r="F1" s="559"/>
      <c r="G1" s="559"/>
      <c r="H1" s="559"/>
      <c r="I1" s="559"/>
      <c r="J1" s="559"/>
      <c r="K1" s="559"/>
      <c r="L1" s="559"/>
      <c r="M1" s="1241" t="s">
        <v>64</v>
      </c>
      <c r="N1" s="1241"/>
    </row>
    <row r="2" spans="1:26" s="557" customFormat="1" ht="15">
      <c r="A2" s="1235" t="s">
        <v>0</v>
      </c>
      <c r="B2" s="1235"/>
      <c r="C2" s="1235"/>
      <c r="D2" s="1235"/>
      <c r="E2" s="1235"/>
      <c r="F2" s="1235"/>
      <c r="G2" s="1235"/>
      <c r="H2" s="1235"/>
      <c r="I2" s="1235"/>
      <c r="J2" s="1235"/>
      <c r="K2" s="1235"/>
      <c r="L2" s="1235"/>
      <c r="M2" s="1235"/>
      <c r="N2" s="626"/>
    </row>
    <row r="3" spans="1:26" s="557" customFormat="1" ht="20.25">
      <c r="A3" s="1242" t="s">
        <v>546</v>
      </c>
      <c r="B3" s="1242"/>
      <c r="C3" s="1242"/>
      <c r="D3" s="1242"/>
      <c r="E3" s="1242"/>
      <c r="F3" s="1242"/>
      <c r="G3" s="1242"/>
      <c r="H3" s="1242"/>
      <c r="I3" s="1242"/>
      <c r="J3" s="1242"/>
      <c r="K3" s="1242"/>
      <c r="L3" s="1242"/>
      <c r="M3" s="1242"/>
      <c r="N3" s="627"/>
    </row>
    <row r="4" spans="1:26" s="557" customFormat="1" ht="10.5" customHeight="1">
      <c r="G4" s="558"/>
    </row>
    <row r="5" spans="1:26" ht="19.5" customHeight="1">
      <c r="A5" s="1237" t="s">
        <v>887</v>
      </c>
      <c r="B5" s="1237"/>
      <c r="C5" s="1237"/>
      <c r="D5" s="1237"/>
      <c r="E5" s="1237"/>
      <c r="F5" s="1237"/>
      <c r="G5" s="1237"/>
      <c r="H5" s="1237"/>
      <c r="I5" s="1237"/>
      <c r="J5" s="1237"/>
      <c r="K5" s="1237"/>
      <c r="L5" s="1237"/>
      <c r="M5" s="1237"/>
    </row>
    <row r="6" spans="1:26">
      <c r="A6" s="742"/>
      <c r="B6" s="742"/>
      <c r="C6" s="742"/>
      <c r="D6" s="742"/>
      <c r="E6" s="742"/>
      <c r="F6" s="742"/>
      <c r="G6" s="743"/>
      <c r="H6" s="742"/>
      <c r="I6" s="742"/>
      <c r="J6" s="742"/>
      <c r="K6" s="742"/>
      <c r="L6" s="742"/>
      <c r="M6" s="742"/>
    </row>
    <row r="7" spans="1:26">
      <c r="A7" s="1227" t="s">
        <v>660</v>
      </c>
      <c r="B7" s="1227"/>
      <c r="C7" s="568"/>
      <c r="G7" s="1238"/>
      <c r="H7" s="1238"/>
      <c r="I7" s="1238"/>
      <c r="J7" s="1238"/>
      <c r="K7" s="1238"/>
      <c r="L7" s="1238"/>
      <c r="M7" s="1238"/>
    </row>
    <row r="8" spans="1:26" ht="15">
      <c r="A8" s="558"/>
      <c r="G8" s="646"/>
      <c r="H8" s="744"/>
      <c r="I8" s="744"/>
      <c r="J8" s="1234" t="s">
        <v>831</v>
      </c>
      <c r="K8" s="1234"/>
      <c r="L8" s="1234"/>
      <c r="M8" s="1234"/>
    </row>
    <row r="9" spans="1:26" s="558" customFormat="1">
      <c r="A9" s="1229" t="s">
        <v>2</v>
      </c>
      <c r="B9" s="1229" t="s">
        <v>880</v>
      </c>
      <c r="C9" s="489"/>
      <c r="D9" s="1182" t="s">
        <v>22</v>
      </c>
      <c r="E9" s="1183"/>
      <c r="F9" s="1183"/>
      <c r="G9" s="1183"/>
      <c r="H9" s="1183"/>
      <c r="I9" s="1229" t="s">
        <v>45</v>
      </c>
      <c r="J9" s="1229"/>
      <c r="K9" s="1229"/>
      <c r="L9" s="1229"/>
      <c r="M9" s="1229"/>
      <c r="O9"/>
      <c r="P9"/>
      <c r="Q9"/>
      <c r="R9"/>
      <c r="S9"/>
      <c r="T9"/>
      <c r="U9"/>
      <c r="V9"/>
      <c r="W9"/>
      <c r="X9"/>
      <c r="Y9"/>
      <c r="Z9"/>
    </row>
    <row r="10" spans="1:26" s="558" customFormat="1" ht="77.45" customHeight="1">
      <c r="A10" s="1229"/>
      <c r="B10" s="1229"/>
      <c r="C10" s="28"/>
      <c r="D10" s="28" t="s">
        <v>567</v>
      </c>
      <c r="E10" s="28" t="s">
        <v>570</v>
      </c>
      <c r="F10" s="28" t="s">
        <v>881</v>
      </c>
      <c r="G10" s="28" t="s">
        <v>882</v>
      </c>
      <c r="H10" s="28" t="s">
        <v>362</v>
      </c>
      <c r="I10" s="28" t="s">
        <v>567</v>
      </c>
      <c r="J10" s="28" t="s">
        <v>570</v>
      </c>
      <c r="K10" s="28" t="s">
        <v>881</v>
      </c>
      <c r="L10" s="28" t="s">
        <v>882</v>
      </c>
      <c r="M10" s="28" t="s">
        <v>363</v>
      </c>
      <c r="O10"/>
      <c r="P10"/>
      <c r="Q10"/>
      <c r="R10"/>
      <c r="S10"/>
      <c r="T10"/>
      <c r="U10"/>
      <c r="V10"/>
      <c r="W10"/>
      <c r="X10"/>
      <c r="Y10"/>
      <c r="Z10"/>
    </row>
    <row r="11" spans="1:26" s="558" customFormat="1">
      <c r="A11" s="28">
        <v>1</v>
      </c>
      <c r="B11" s="28">
        <v>2</v>
      </c>
      <c r="C11" s="28"/>
      <c r="D11" s="28">
        <v>3</v>
      </c>
      <c r="E11" s="28">
        <v>4</v>
      </c>
      <c r="F11" s="28">
        <v>5</v>
      </c>
      <c r="G11" s="28">
        <v>6</v>
      </c>
      <c r="H11" s="28">
        <v>7</v>
      </c>
      <c r="I11" s="28">
        <v>8</v>
      </c>
      <c r="J11" s="28">
        <v>9</v>
      </c>
      <c r="K11" s="28">
        <v>10</v>
      </c>
      <c r="L11" s="28">
        <v>11</v>
      </c>
      <c r="M11" s="28">
        <v>12</v>
      </c>
      <c r="O11"/>
      <c r="P11"/>
      <c r="Q11"/>
      <c r="R11"/>
      <c r="S11"/>
      <c r="T11"/>
      <c r="U11"/>
      <c r="V11"/>
      <c r="W11"/>
      <c r="X11"/>
      <c r="Y11"/>
      <c r="Z11"/>
    </row>
    <row r="12" spans="1:26" ht="21" customHeight="1">
      <c r="A12" s="746">
        <v>1</v>
      </c>
      <c r="B12" s="747" t="s">
        <v>885</v>
      </c>
      <c r="C12" s="757">
        <v>18923</v>
      </c>
      <c r="D12" s="748">
        <v>231.35227977350263</v>
      </c>
      <c r="E12" s="748">
        <v>0</v>
      </c>
      <c r="F12" s="748">
        <v>75.259999999999991</v>
      </c>
      <c r="G12" s="748">
        <v>75.259999999999991</v>
      </c>
      <c r="H12" s="749">
        <v>0</v>
      </c>
      <c r="I12" s="748">
        <v>436.6251237434106</v>
      </c>
      <c r="J12" s="748">
        <v>0</v>
      </c>
      <c r="K12" s="748">
        <v>330.94</v>
      </c>
      <c r="L12" s="748">
        <v>330.94</v>
      </c>
      <c r="M12" s="749">
        <v>0</v>
      </c>
      <c r="O12"/>
      <c r="P12"/>
      <c r="Q12"/>
      <c r="R12"/>
      <c r="S12"/>
      <c r="T12"/>
      <c r="U12"/>
      <c r="V12"/>
      <c r="W12"/>
      <c r="X12"/>
      <c r="Y12"/>
      <c r="Z12"/>
    </row>
    <row r="13" spans="1:26" ht="21" customHeight="1">
      <c r="A13" s="746">
        <v>2</v>
      </c>
      <c r="B13" s="747" t="s">
        <v>671</v>
      </c>
      <c r="C13" s="757">
        <v>25691</v>
      </c>
      <c r="D13" s="748">
        <v>314.09773395661665</v>
      </c>
      <c r="E13" s="748">
        <v>51.100000000000051</v>
      </c>
      <c r="F13" s="748">
        <v>95.710000000000008</v>
      </c>
      <c r="G13" s="748">
        <v>95.710000000000008</v>
      </c>
      <c r="H13" s="749">
        <v>51.100000000000051</v>
      </c>
      <c r="I13" s="748">
        <v>592.78846134819855</v>
      </c>
      <c r="J13" s="748">
        <v>60.950000000000045</v>
      </c>
      <c r="K13" s="748">
        <v>533.79</v>
      </c>
      <c r="L13" s="748">
        <v>533.79</v>
      </c>
      <c r="M13" s="749">
        <v>60.950000000000045</v>
      </c>
      <c r="O13"/>
      <c r="P13"/>
      <c r="Q13"/>
      <c r="R13"/>
      <c r="S13"/>
      <c r="T13"/>
      <c r="U13"/>
      <c r="V13"/>
      <c r="W13"/>
      <c r="X13"/>
      <c r="Y13"/>
      <c r="Z13"/>
    </row>
    <row r="14" spans="1:26" ht="21" customHeight="1">
      <c r="A14" s="746">
        <v>3</v>
      </c>
      <c r="B14" s="752" t="s">
        <v>844</v>
      </c>
      <c r="C14" s="757">
        <v>24358</v>
      </c>
      <c r="D14" s="748">
        <v>297.80049837356535</v>
      </c>
      <c r="E14" s="748">
        <v>113.30999999999983</v>
      </c>
      <c r="F14" s="748">
        <v>594.05799999999999</v>
      </c>
      <c r="G14" s="748">
        <v>720.29899999999998</v>
      </c>
      <c r="H14" s="749">
        <v>-12.931000000000154</v>
      </c>
      <c r="I14" s="748">
        <v>562.03111367869758</v>
      </c>
      <c r="J14" s="748">
        <v>124.06</v>
      </c>
      <c r="K14" s="748">
        <v>113.52699999999999</v>
      </c>
      <c r="L14" s="748">
        <v>139.53</v>
      </c>
      <c r="M14" s="749">
        <v>98.056999999999988</v>
      </c>
      <c r="O14"/>
      <c r="P14"/>
      <c r="Q14"/>
      <c r="R14"/>
      <c r="S14"/>
      <c r="T14"/>
      <c r="U14"/>
      <c r="V14"/>
      <c r="W14"/>
      <c r="X14"/>
      <c r="Y14"/>
      <c r="Z14"/>
    </row>
    <row r="15" spans="1:26" ht="21" customHeight="1">
      <c r="A15" s="746">
        <v>4</v>
      </c>
      <c r="B15" s="753" t="s">
        <v>673</v>
      </c>
      <c r="C15" s="758">
        <v>25091</v>
      </c>
      <c r="D15" s="748">
        <v>306.76214404676608</v>
      </c>
      <c r="E15" s="748">
        <v>-41.509999999999991</v>
      </c>
      <c r="F15" s="748">
        <v>126.66</v>
      </c>
      <c r="G15" s="748">
        <v>126.66</v>
      </c>
      <c r="H15" s="749">
        <v>-41.509999999999991</v>
      </c>
      <c r="I15" s="748">
        <v>578.94419383004356</v>
      </c>
      <c r="J15" s="748">
        <v>134.01800000000003</v>
      </c>
      <c r="K15" s="748">
        <v>723.56999999999994</v>
      </c>
      <c r="L15" s="748">
        <v>723.56999999999994</v>
      </c>
      <c r="M15" s="749">
        <v>134.01800000000003</v>
      </c>
      <c r="O15"/>
      <c r="P15"/>
      <c r="Q15"/>
      <c r="R15"/>
      <c r="S15"/>
      <c r="T15"/>
      <c r="U15"/>
      <c r="V15"/>
      <c r="W15"/>
      <c r="X15"/>
      <c r="Y15"/>
      <c r="Z15"/>
    </row>
    <row r="16" spans="1:26" ht="21" customHeight="1">
      <c r="A16" s="746">
        <v>5</v>
      </c>
      <c r="B16" s="754" t="s">
        <v>674</v>
      </c>
      <c r="C16" s="759">
        <v>45322</v>
      </c>
      <c r="D16" s="748">
        <v>554.10600982374285</v>
      </c>
      <c r="E16" s="748">
        <v>45.399999999999864</v>
      </c>
      <c r="F16" s="748">
        <v>158.30000000000001</v>
      </c>
      <c r="G16" s="748">
        <v>200.98000000000002</v>
      </c>
      <c r="H16" s="749">
        <v>2.7199999999998568</v>
      </c>
      <c r="I16" s="748">
        <v>1045.7498207630319</v>
      </c>
      <c r="J16" s="748">
        <v>976.5619999999999</v>
      </c>
      <c r="K16" s="748">
        <v>910.79</v>
      </c>
      <c r="L16" s="748">
        <v>964.65000000000009</v>
      </c>
      <c r="M16" s="749">
        <v>922.70199999999977</v>
      </c>
      <c r="O16"/>
      <c r="P16"/>
      <c r="Q16"/>
      <c r="R16"/>
      <c r="S16"/>
      <c r="T16"/>
      <c r="U16"/>
      <c r="V16"/>
      <c r="W16"/>
      <c r="X16"/>
      <c r="Y16"/>
      <c r="Z16"/>
    </row>
    <row r="17" spans="1:26" ht="21" customHeight="1">
      <c r="A17" s="746">
        <v>6</v>
      </c>
      <c r="B17" s="754" t="s">
        <v>675</v>
      </c>
      <c r="C17" s="759">
        <v>68659</v>
      </c>
      <c r="D17" s="748">
        <v>839.42377936737932</v>
      </c>
      <c r="E17" s="748">
        <v>106.25599999999986</v>
      </c>
      <c r="F17" s="748">
        <v>1257.3599999999999</v>
      </c>
      <c r="G17" s="748">
        <v>902.02</v>
      </c>
      <c r="H17" s="749">
        <v>461.59599999999978</v>
      </c>
      <c r="I17" s="748">
        <v>1584.2226058816691</v>
      </c>
      <c r="J17" s="748">
        <v>83.359999999999957</v>
      </c>
      <c r="K17" s="748">
        <v>264.95</v>
      </c>
      <c r="L17" s="748">
        <v>452.08</v>
      </c>
      <c r="M17" s="749">
        <v>-103.77000000000004</v>
      </c>
      <c r="O17"/>
      <c r="P17"/>
      <c r="Q17"/>
      <c r="R17"/>
      <c r="S17"/>
      <c r="T17"/>
      <c r="U17"/>
      <c r="V17"/>
      <c r="W17"/>
      <c r="X17"/>
      <c r="Y17"/>
      <c r="Z17"/>
    </row>
    <row r="18" spans="1:26" ht="21" customHeight="1">
      <c r="A18" s="746">
        <v>7</v>
      </c>
      <c r="B18" s="754" t="s">
        <v>676</v>
      </c>
      <c r="C18" s="759">
        <v>62635</v>
      </c>
      <c r="D18" s="748">
        <v>765.77445667247991</v>
      </c>
      <c r="E18" s="748">
        <v>567.57300000000009</v>
      </c>
      <c r="F18" s="748">
        <v>259.77999999999997</v>
      </c>
      <c r="G18" s="748">
        <v>324.18</v>
      </c>
      <c r="H18" s="749">
        <v>503.17300000000006</v>
      </c>
      <c r="I18" s="748">
        <v>1445.2261599993933</v>
      </c>
      <c r="J18" s="748">
        <v>641.56300000000033</v>
      </c>
      <c r="K18" s="748">
        <v>1424.43</v>
      </c>
      <c r="L18" s="748">
        <v>1629.41</v>
      </c>
      <c r="M18" s="749">
        <v>436.58300000000031</v>
      </c>
      <c r="O18"/>
      <c r="P18"/>
      <c r="Q18"/>
      <c r="R18"/>
      <c r="S18"/>
      <c r="T18"/>
      <c r="U18"/>
      <c r="V18"/>
      <c r="W18"/>
      <c r="X18"/>
      <c r="Y18"/>
      <c r="Z18"/>
    </row>
    <row r="19" spans="1:26" s="755" customFormat="1" ht="21" customHeight="1">
      <c r="A19" s="746">
        <v>8</v>
      </c>
      <c r="B19" s="754" t="s">
        <v>677</v>
      </c>
      <c r="C19" s="759">
        <v>34979</v>
      </c>
      <c r="D19" s="748">
        <v>427.65266576110281</v>
      </c>
      <c r="E19" s="748">
        <v>-59.671000000000049</v>
      </c>
      <c r="F19" s="748">
        <v>225.04</v>
      </c>
      <c r="G19" s="748">
        <v>156.72</v>
      </c>
      <c r="H19" s="749">
        <v>8.6489999999999441</v>
      </c>
      <c r="I19" s="748">
        <v>807.09772252923733</v>
      </c>
      <c r="J19" s="748">
        <v>-126.42999999999984</v>
      </c>
      <c r="K19" s="748">
        <v>1091.76</v>
      </c>
      <c r="L19" s="748">
        <v>773.94</v>
      </c>
      <c r="M19" s="749">
        <v>191.3900000000001</v>
      </c>
      <c r="O19" s="642"/>
      <c r="P19" s="642"/>
      <c r="Q19" s="642"/>
      <c r="R19" s="642"/>
      <c r="S19" s="642"/>
      <c r="T19" s="642"/>
      <c r="U19" s="642"/>
      <c r="V19" s="642"/>
      <c r="W19" s="642"/>
      <c r="X19" s="642"/>
      <c r="Y19" s="642"/>
      <c r="Z19" s="642"/>
    </row>
    <row r="20" spans="1:26" ht="21" customHeight="1">
      <c r="A20" s="746">
        <v>9</v>
      </c>
      <c r="B20" s="754" t="s">
        <v>678</v>
      </c>
      <c r="C20" s="759">
        <v>36581</v>
      </c>
      <c r="D20" s="748">
        <v>447.23869082040375</v>
      </c>
      <c r="E20" s="748">
        <v>103.77999999999975</v>
      </c>
      <c r="F20" s="748">
        <v>250.42000000000002</v>
      </c>
      <c r="G20" s="748">
        <v>377.92</v>
      </c>
      <c r="H20" s="749">
        <v>-23.720000000000255</v>
      </c>
      <c r="I20" s="748">
        <v>844.06191680271104</v>
      </c>
      <c r="J20" s="748">
        <v>65.839999999999804</v>
      </c>
      <c r="K20" s="748">
        <v>607.05999999999995</v>
      </c>
      <c r="L20" s="748">
        <v>666.28</v>
      </c>
      <c r="M20" s="749">
        <v>6.6199999999997772</v>
      </c>
      <c r="O20"/>
      <c r="P20"/>
      <c r="Q20"/>
      <c r="R20"/>
      <c r="S20"/>
      <c r="T20"/>
      <c r="U20"/>
      <c r="V20"/>
      <c r="W20"/>
      <c r="X20"/>
      <c r="Y20"/>
      <c r="Z20"/>
    </row>
    <row r="21" spans="1:26" ht="21" customHeight="1">
      <c r="A21" s="746">
        <v>10</v>
      </c>
      <c r="B21" s="754" t="s">
        <v>679</v>
      </c>
      <c r="C21" s="759">
        <v>22735</v>
      </c>
      <c r="D21" s="748">
        <v>277.9577276674197</v>
      </c>
      <c r="E21" s="748">
        <v>58.639999999999986</v>
      </c>
      <c r="F21" s="748">
        <v>136.19</v>
      </c>
      <c r="G21" s="748">
        <v>178.3</v>
      </c>
      <c r="H21" s="749">
        <v>16.529999999999973</v>
      </c>
      <c r="I21" s="748">
        <v>524.58237004208843</v>
      </c>
      <c r="J21" s="748">
        <v>106.72999999999979</v>
      </c>
      <c r="K21" s="748">
        <v>496.96000000000004</v>
      </c>
      <c r="L21" s="748">
        <v>580.29999999999995</v>
      </c>
      <c r="M21" s="749">
        <v>23.389999999999873</v>
      </c>
      <c r="O21"/>
      <c r="P21"/>
      <c r="Q21"/>
      <c r="R21"/>
      <c r="S21"/>
      <c r="T21"/>
      <c r="U21"/>
      <c r="V21"/>
      <c r="W21"/>
      <c r="X21"/>
      <c r="Y21"/>
      <c r="Z21"/>
    </row>
    <row r="22" spans="1:26" ht="21" customHeight="1">
      <c r="A22" s="746">
        <v>11</v>
      </c>
      <c r="B22" s="754" t="s">
        <v>680</v>
      </c>
      <c r="C22" s="759">
        <v>80164</v>
      </c>
      <c r="D22" s="748">
        <v>980.08371588876321</v>
      </c>
      <c r="E22" s="748">
        <v>-29.379199999999912</v>
      </c>
      <c r="F22" s="748">
        <v>219.32</v>
      </c>
      <c r="G22" s="748">
        <v>219.01</v>
      </c>
      <c r="H22" s="749">
        <v>-29.06919999999991</v>
      </c>
      <c r="I22" s="748">
        <v>1849.6864355422906</v>
      </c>
      <c r="J22" s="748">
        <v>105.01839999999947</v>
      </c>
      <c r="K22" s="748">
        <v>1212.0999999999999</v>
      </c>
      <c r="L22" s="748">
        <v>1078.6400000000001</v>
      </c>
      <c r="M22" s="749">
        <v>238.47839999999928</v>
      </c>
      <c r="O22"/>
      <c r="P22"/>
      <c r="Q22"/>
      <c r="R22"/>
      <c r="S22"/>
      <c r="T22"/>
      <c r="U22"/>
      <c r="V22"/>
      <c r="W22"/>
      <c r="X22"/>
      <c r="Y22"/>
      <c r="Z22"/>
    </row>
    <row r="23" spans="1:26" ht="21" customHeight="1">
      <c r="A23" s="746">
        <v>12</v>
      </c>
      <c r="B23" s="754" t="s">
        <v>681</v>
      </c>
      <c r="C23" s="759">
        <v>81035</v>
      </c>
      <c r="D23" s="748">
        <v>990.73254724122955</v>
      </c>
      <c r="E23" s="748">
        <v>29.920000000000073</v>
      </c>
      <c r="F23" s="748">
        <v>315.29000000000002</v>
      </c>
      <c r="G23" s="748">
        <v>432.11</v>
      </c>
      <c r="H23" s="749">
        <v>-86.89999999999992</v>
      </c>
      <c r="I23" s="748">
        <v>1869.7836972228122</v>
      </c>
      <c r="J23" s="748">
        <v>-17.070000000000164</v>
      </c>
      <c r="K23" s="748">
        <v>1773.33</v>
      </c>
      <c r="L23" s="748">
        <v>2105.56</v>
      </c>
      <c r="M23" s="749">
        <v>-349.30000000000018</v>
      </c>
      <c r="O23"/>
      <c r="P23"/>
      <c r="Q23"/>
      <c r="R23"/>
      <c r="S23"/>
      <c r="T23"/>
      <c r="U23"/>
      <c r="V23"/>
      <c r="W23"/>
      <c r="X23"/>
      <c r="Y23"/>
      <c r="Z23"/>
    </row>
    <row r="24" spans="1:26" ht="21" customHeight="1">
      <c r="A24" s="746">
        <v>13</v>
      </c>
      <c r="B24" s="754" t="s">
        <v>682</v>
      </c>
      <c r="C24" s="759">
        <v>56197</v>
      </c>
      <c r="D24" s="748">
        <v>687.06357693978373</v>
      </c>
      <c r="E24" s="748">
        <v>-15.339999999999975</v>
      </c>
      <c r="F24" s="748">
        <v>250.87</v>
      </c>
      <c r="G24" s="748">
        <v>250.87</v>
      </c>
      <c r="H24" s="749">
        <v>-15.339999999999975</v>
      </c>
      <c r="I24" s="748">
        <v>1296.6771695295906</v>
      </c>
      <c r="J24" s="748">
        <v>274.94000000000028</v>
      </c>
      <c r="K24" s="748">
        <v>1242.23</v>
      </c>
      <c r="L24" s="748">
        <v>1242.23</v>
      </c>
      <c r="M24" s="749">
        <v>274.94000000000028</v>
      </c>
      <c r="O24"/>
      <c r="P24"/>
      <c r="Q24"/>
      <c r="R24"/>
      <c r="S24"/>
      <c r="T24"/>
      <c r="U24"/>
      <c r="V24"/>
      <c r="W24"/>
      <c r="X24"/>
      <c r="Y24"/>
      <c r="Z24"/>
    </row>
    <row r="25" spans="1:26" s="755" customFormat="1" ht="21" customHeight="1">
      <c r="A25" s="746">
        <v>14</v>
      </c>
      <c r="B25" s="754" t="s">
        <v>683</v>
      </c>
      <c r="C25" s="759">
        <v>23417</v>
      </c>
      <c r="D25" s="748">
        <v>286.29584819828312</v>
      </c>
      <c r="E25" s="748">
        <v>-144.67000000000002</v>
      </c>
      <c r="F25" s="748">
        <v>150.76</v>
      </c>
      <c r="G25" s="748">
        <v>107.67</v>
      </c>
      <c r="H25" s="749">
        <v>-101.58000000000003</v>
      </c>
      <c r="I25" s="748">
        <v>540.31868745439124</v>
      </c>
      <c r="J25" s="748">
        <v>-827.18399999999986</v>
      </c>
      <c r="K25" s="748">
        <v>530.64</v>
      </c>
      <c r="L25" s="748">
        <v>530.64</v>
      </c>
      <c r="M25" s="749">
        <v>-827.18399999999986</v>
      </c>
      <c r="O25" s="642"/>
      <c r="P25" s="642"/>
      <c r="Q25" s="642"/>
      <c r="R25" s="642"/>
      <c r="S25" s="642"/>
      <c r="T25" s="642"/>
      <c r="U25" s="642"/>
      <c r="V25" s="642"/>
      <c r="W25" s="642"/>
      <c r="X25" s="642"/>
      <c r="Y25" s="642"/>
      <c r="Z25" s="642"/>
    </row>
    <row r="26" spans="1:26" ht="21" customHeight="1">
      <c r="A26" s="746">
        <v>15</v>
      </c>
      <c r="B26" s="754" t="s">
        <v>684</v>
      </c>
      <c r="C26" s="759">
        <v>45244</v>
      </c>
      <c r="D26" s="748">
        <v>553.15238313546229</v>
      </c>
      <c r="E26" s="748">
        <v>248.87999999999988</v>
      </c>
      <c r="F26" s="748">
        <v>206.03000000000003</v>
      </c>
      <c r="G26" s="748">
        <v>258.02999999999997</v>
      </c>
      <c r="H26" s="749">
        <v>196.87999999999994</v>
      </c>
      <c r="I26" s="748">
        <v>1043.9500659856717</v>
      </c>
      <c r="J26" s="748">
        <v>274.27999999999952</v>
      </c>
      <c r="K26" s="748">
        <v>898.27</v>
      </c>
      <c r="L26" s="748">
        <v>1208.3599999999999</v>
      </c>
      <c r="M26" s="749">
        <v>-35.8100000000004</v>
      </c>
      <c r="O26"/>
      <c r="P26"/>
      <c r="Q26"/>
      <c r="R26"/>
      <c r="S26"/>
      <c r="T26"/>
      <c r="U26"/>
      <c r="V26"/>
      <c r="W26"/>
      <c r="X26"/>
      <c r="Y26"/>
      <c r="Z26"/>
    </row>
    <row r="27" spans="1:26" ht="21" customHeight="1">
      <c r="A27" s="746">
        <v>16</v>
      </c>
      <c r="B27" s="754" t="s">
        <v>685</v>
      </c>
      <c r="C27" s="759">
        <v>52099</v>
      </c>
      <c r="D27" s="748">
        <v>636.9614978555046</v>
      </c>
      <c r="E27" s="748">
        <v>46.389999999999986</v>
      </c>
      <c r="F27" s="748">
        <v>251.75</v>
      </c>
      <c r="G27" s="748">
        <v>288.24799999999999</v>
      </c>
      <c r="H27" s="749">
        <v>9.8919999999999959</v>
      </c>
      <c r="I27" s="748">
        <v>1202.120822380592</v>
      </c>
      <c r="J27" s="748">
        <v>474.90999999999985</v>
      </c>
      <c r="K27" s="748">
        <v>1313.3400000000001</v>
      </c>
      <c r="L27" s="748">
        <v>1463.3485000000001</v>
      </c>
      <c r="M27" s="749">
        <v>324.90149999999994</v>
      </c>
      <c r="O27"/>
      <c r="P27"/>
      <c r="Q27"/>
      <c r="R27"/>
      <c r="S27"/>
      <c r="T27"/>
      <c r="U27"/>
      <c r="V27"/>
      <c r="W27"/>
      <c r="X27"/>
      <c r="Y27"/>
      <c r="Z27"/>
    </row>
    <row r="28" spans="1:26" ht="21" customHeight="1">
      <c r="A28" s="746">
        <v>17</v>
      </c>
      <c r="B28" s="754" t="s">
        <v>686</v>
      </c>
      <c r="C28" s="759">
        <v>36614</v>
      </c>
      <c r="D28" s="748">
        <v>447.64214826544554</v>
      </c>
      <c r="E28" s="748">
        <v>31.390000000000555</v>
      </c>
      <c r="F28" s="748">
        <v>870.97702249999998</v>
      </c>
      <c r="G28" s="748">
        <v>870.97702249999998</v>
      </c>
      <c r="H28" s="749">
        <v>31.390000000000555</v>
      </c>
      <c r="I28" s="748">
        <v>844.82335151620964</v>
      </c>
      <c r="J28" s="748">
        <v>0</v>
      </c>
      <c r="K28" s="748">
        <v>127.26458500000001</v>
      </c>
      <c r="L28" s="748">
        <v>127.26458500000001</v>
      </c>
      <c r="M28" s="749">
        <v>0</v>
      </c>
      <c r="O28"/>
      <c r="P28"/>
      <c r="Q28"/>
      <c r="R28"/>
      <c r="S28"/>
      <c r="T28"/>
      <c r="U28"/>
      <c r="V28"/>
      <c r="W28"/>
      <c r="X28"/>
      <c r="Y28"/>
      <c r="Z28"/>
    </row>
    <row r="29" spans="1:26" ht="21" customHeight="1">
      <c r="A29" s="746">
        <v>18</v>
      </c>
      <c r="B29" s="754" t="s">
        <v>687</v>
      </c>
      <c r="C29" s="759">
        <v>30528</v>
      </c>
      <c r="D29" s="748">
        <v>373.234814613195</v>
      </c>
      <c r="E29" s="748">
        <v>82.819000000000017</v>
      </c>
      <c r="F29" s="748">
        <v>97.77600000000001</v>
      </c>
      <c r="G29" s="748">
        <v>190.15999999999997</v>
      </c>
      <c r="H29" s="749">
        <v>-9.5649999999999409</v>
      </c>
      <c r="I29" s="748">
        <v>704.39633132372444</v>
      </c>
      <c r="J29" s="748">
        <v>302.78400000000033</v>
      </c>
      <c r="K29" s="748">
        <v>841.35500000000002</v>
      </c>
      <c r="L29" s="748">
        <v>887.47</v>
      </c>
      <c r="M29" s="749">
        <v>256.66900000000032</v>
      </c>
      <c r="O29"/>
      <c r="P29"/>
      <c r="Q29"/>
      <c r="R29"/>
      <c r="S29"/>
      <c r="T29"/>
      <c r="U29"/>
      <c r="V29"/>
      <c r="W29"/>
      <c r="X29"/>
      <c r="Y29"/>
      <c r="Z29"/>
    </row>
    <row r="30" spans="1:26" s="755" customFormat="1" ht="21" customHeight="1">
      <c r="A30" s="746">
        <v>19</v>
      </c>
      <c r="B30" s="754" t="s">
        <v>688</v>
      </c>
      <c r="C30" s="759">
        <v>29127</v>
      </c>
      <c r="D30" s="748">
        <v>356.10621217369402</v>
      </c>
      <c r="E30" s="748">
        <v>-65.189200000000028</v>
      </c>
      <c r="F30" s="748">
        <v>228.02500000000001</v>
      </c>
      <c r="G30" s="748">
        <v>192.87700000000001</v>
      </c>
      <c r="H30" s="749">
        <v>-30.041200000000032</v>
      </c>
      <c r="I30" s="748">
        <v>672.06996666883265</v>
      </c>
      <c r="J30" s="748">
        <v>-900.30100000000004</v>
      </c>
      <c r="K30" s="748">
        <v>670.72</v>
      </c>
      <c r="L30" s="748">
        <v>670.72</v>
      </c>
      <c r="M30" s="749">
        <v>-900.30100000000004</v>
      </c>
      <c r="O30" s="642"/>
      <c r="P30" s="642"/>
      <c r="Q30" s="642"/>
      <c r="R30" s="642"/>
      <c r="S30" s="642"/>
      <c r="T30" s="642"/>
      <c r="U30" s="642"/>
      <c r="V30" s="642"/>
      <c r="W30" s="642"/>
      <c r="X30" s="642"/>
      <c r="Y30" s="642"/>
      <c r="Z30" s="642"/>
    </row>
    <row r="31" spans="1:26" ht="21" customHeight="1">
      <c r="A31" s="746">
        <v>20</v>
      </c>
      <c r="B31" s="754" t="s">
        <v>689</v>
      </c>
      <c r="C31" s="759">
        <v>15048</v>
      </c>
      <c r="D31" s="748">
        <v>183.9765949390513</v>
      </c>
      <c r="E31" s="748">
        <v>102.92000000000004</v>
      </c>
      <c r="F31" s="748">
        <v>72.099999999999994</v>
      </c>
      <c r="G31" s="748">
        <v>86.93</v>
      </c>
      <c r="H31" s="749">
        <v>88.090000000000032</v>
      </c>
      <c r="I31" s="748">
        <v>347.21422935532644</v>
      </c>
      <c r="J31" s="748">
        <v>222.57000000000005</v>
      </c>
      <c r="K31" s="748">
        <v>413.66</v>
      </c>
      <c r="L31" s="748">
        <v>442.21000000000004</v>
      </c>
      <c r="M31" s="749">
        <v>194.01999999999998</v>
      </c>
      <c r="O31"/>
      <c r="P31"/>
      <c r="Q31"/>
      <c r="R31"/>
      <c r="S31"/>
      <c r="T31"/>
      <c r="U31"/>
      <c r="V31"/>
      <c r="W31"/>
      <c r="X31"/>
      <c r="Y31"/>
      <c r="Z31"/>
    </row>
    <row r="32" spans="1:26" ht="21" customHeight="1">
      <c r="A32" s="746">
        <v>21</v>
      </c>
      <c r="B32" s="754" t="s">
        <v>690</v>
      </c>
      <c r="C32" s="759">
        <v>37959</v>
      </c>
      <c r="D32" s="748">
        <v>464.08609564669382</v>
      </c>
      <c r="E32" s="748">
        <v>115.00000000000003</v>
      </c>
      <c r="F32" s="748">
        <v>128.07999999999998</v>
      </c>
      <c r="G32" s="748">
        <v>128.07999999999998</v>
      </c>
      <c r="H32" s="749">
        <v>115.00000000000003</v>
      </c>
      <c r="I32" s="748">
        <v>875.85758453607366</v>
      </c>
      <c r="J32" s="748">
        <v>237.10000000000036</v>
      </c>
      <c r="K32" s="748">
        <v>704.73</v>
      </c>
      <c r="L32" s="748">
        <v>704.73</v>
      </c>
      <c r="M32" s="749">
        <v>237.10000000000036</v>
      </c>
      <c r="O32"/>
      <c r="P32"/>
      <c r="Q32"/>
      <c r="R32"/>
      <c r="S32"/>
      <c r="T32"/>
      <c r="U32"/>
      <c r="V32"/>
      <c r="W32"/>
      <c r="X32"/>
      <c r="Y32"/>
      <c r="Z32"/>
    </row>
    <row r="33" spans="1:26" s="755" customFormat="1" ht="21" customHeight="1">
      <c r="A33" s="746">
        <v>22</v>
      </c>
      <c r="B33" s="754" t="s">
        <v>691</v>
      </c>
      <c r="C33" s="759">
        <v>37967</v>
      </c>
      <c r="D33" s="748">
        <v>464.18390351215845</v>
      </c>
      <c r="E33" s="748">
        <v>-126.52300000000002</v>
      </c>
      <c r="F33" s="748">
        <v>461.13</v>
      </c>
      <c r="G33" s="748">
        <v>461.13</v>
      </c>
      <c r="H33" s="749">
        <v>-126.52300000000002</v>
      </c>
      <c r="I33" s="748">
        <v>876.04217476964902</v>
      </c>
      <c r="J33" s="748">
        <v>58.135999999999967</v>
      </c>
      <c r="K33" s="748">
        <v>882.46</v>
      </c>
      <c r="L33" s="748">
        <v>879.1</v>
      </c>
      <c r="M33" s="749">
        <v>61.495999999999981</v>
      </c>
      <c r="O33" s="642"/>
      <c r="P33" s="642"/>
      <c r="Q33" s="642"/>
      <c r="R33" s="642"/>
      <c r="S33" s="642"/>
      <c r="T33" s="642"/>
      <c r="U33" s="642"/>
      <c r="V33" s="642"/>
      <c r="W33" s="642"/>
      <c r="X33" s="642"/>
      <c r="Y33" s="642"/>
      <c r="Z33" s="642"/>
    </row>
    <row r="34" spans="1:26" ht="21" customHeight="1">
      <c r="A34" s="746">
        <v>23</v>
      </c>
      <c r="B34" s="754" t="s">
        <v>692</v>
      </c>
      <c r="C34" s="759">
        <v>60148</v>
      </c>
      <c r="D34" s="748">
        <v>735.36843649614946</v>
      </c>
      <c r="E34" s="748">
        <v>219.04999999999995</v>
      </c>
      <c r="F34" s="748">
        <v>298.58000000000004</v>
      </c>
      <c r="G34" s="748">
        <v>416.38</v>
      </c>
      <c r="H34" s="749">
        <v>101.25</v>
      </c>
      <c r="I34" s="748">
        <v>1387.841671136641</v>
      </c>
      <c r="J34" s="748">
        <v>-131.80999999999972</v>
      </c>
      <c r="K34" s="748">
        <v>911.28</v>
      </c>
      <c r="L34" s="748">
        <v>1328.04</v>
      </c>
      <c r="M34" s="749">
        <v>-548.56999999999971</v>
      </c>
      <c r="O34"/>
      <c r="P34"/>
      <c r="Q34"/>
      <c r="R34"/>
      <c r="S34"/>
      <c r="T34"/>
      <c r="U34"/>
      <c r="V34"/>
      <c r="W34"/>
      <c r="X34"/>
      <c r="Y34"/>
      <c r="Z34"/>
    </row>
    <row r="35" spans="1:26" ht="21" customHeight="1">
      <c r="A35" s="746">
        <v>24</v>
      </c>
      <c r="B35" s="754" t="s">
        <v>715</v>
      </c>
      <c r="C35" s="759">
        <v>37594</v>
      </c>
      <c r="D35" s="748">
        <v>459.62361178486805</v>
      </c>
      <c r="E35" s="748">
        <v>13.489999999999895</v>
      </c>
      <c r="F35" s="748">
        <v>126.18</v>
      </c>
      <c r="G35" s="748">
        <v>126.18</v>
      </c>
      <c r="H35" s="749">
        <v>13.489999999999895</v>
      </c>
      <c r="I35" s="748">
        <v>867.43565512919599</v>
      </c>
      <c r="J35" s="748">
        <v>-305.78999999999996</v>
      </c>
      <c r="K35" s="748">
        <v>456.59</v>
      </c>
      <c r="L35" s="748">
        <v>341.01</v>
      </c>
      <c r="M35" s="749">
        <v>-190.20999999999998</v>
      </c>
      <c r="O35"/>
      <c r="P35"/>
      <c r="Q35"/>
      <c r="R35"/>
      <c r="S35"/>
      <c r="T35"/>
      <c r="U35"/>
      <c r="V35"/>
      <c r="W35"/>
      <c r="X35"/>
      <c r="Y35"/>
      <c r="Z35"/>
    </row>
    <row r="36" spans="1:26" ht="21" customHeight="1">
      <c r="A36" s="746">
        <v>25</v>
      </c>
      <c r="B36" s="754" t="s">
        <v>693</v>
      </c>
      <c r="C36" s="759">
        <v>58414</v>
      </c>
      <c r="D36" s="748">
        <v>714.16858165668145</v>
      </c>
      <c r="E36" s="748">
        <v>135.66999999999999</v>
      </c>
      <c r="F36" s="748">
        <v>389.38</v>
      </c>
      <c r="G36" s="748">
        <v>66.48</v>
      </c>
      <c r="H36" s="749">
        <v>458.56999999999994</v>
      </c>
      <c r="I36" s="748">
        <v>1347.831738009173</v>
      </c>
      <c r="J36" s="748">
        <v>141.66999999999999</v>
      </c>
      <c r="K36" s="748">
        <v>801.4</v>
      </c>
      <c r="L36" s="748">
        <v>809.36</v>
      </c>
      <c r="M36" s="749">
        <v>133.70999999999992</v>
      </c>
      <c r="O36"/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746">
        <v>26</v>
      </c>
      <c r="B37" s="754" t="s">
        <v>694</v>
      </c>
      <c r="C37" s="759">
        <v>56945</v>
      </c>
      <c r="D37" s="748">
        <v>696.20861236073074</v>
      </c>
      <c r="E37" s="748">
        <v>109.49333333333323</v>
      </c>
      <c r="F37" s="748">
        <v>238.63</v>
      </c>
      <c r="G37" s="748">
        <v>238.63</v>
      </c>
      <c r="H37" s="749">
        <v>109.49333333333323</v>
      </c>
      <c r="I37" s="748">
        <v>1313.9363563688905</v>
      </c>
      <c r="J37" s="748">
        <v>1237.6066666666666</v>
      </c>
      <c r="K37" s="748">
        <v>1113.33</v>
      </c>
      <c r="L37" s="748">
        <v>1113.33</v>
      </c>
      <c r="M37" s="749">
        <v>1237.6066666666666</v>
      </c>
      <c r="O37"/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746">
        <v>27</v>
      </c>
      <c r="B38" s="754" t="s">
        <v>695</v>
      </c>
      <c r="C38" s="759">
        <v>55229</v>
      </c>
      <c r="D38" s="748">
        <v>675.2288252185582</v>
      </c>
      <c r="E38" s="748">
        <v>46.583599999999933</v>
      </c>
      <c r="F38" s="748">
        <v>242.54034750000002</v>
      </c>
      <c r="G38" s="748">
        <v>261.43880000000001</v>
      </c>
      <c r="H38" s="749">
        <v>27.685147499999971</v>
      </c>
      <c r="I38" s="748">
        <v>1274.3417512669673</v>
      </c>
      <c r="J38" s="748">
        <v>243.98209999999995</v>
      </c>
      <c r="K38" s="748">
        <v>1372.3419789999998</v>
      </c>
      <c r="L38" s="748">
        <v>1320.9441999999999</v>
      </c>
      <c r="M38" s="749">
        <v>295.37987899999985</v>
      </c>
      <c r="O38"/>
      <c r="P38"/>
      <c r="Q38"/>
      <c r="R38"/>
      <c r="S38"/>
      <c r="T38"/>
      <c r="U38"/>
      <c r="V38"/>
      <c r="W38"/>
      <c r="X38"/>
      <c r="Y38"/>
      <c r="Z38"/>
    </row>
    <row r="39" spans="1:26" s="755" customFormat="1" ht="18.75" customHeight="1">
      <c r="A39" s="746">
        <v>28</v>
      </c>
      <c r="B39" s="754" t="s">
        <v>696</v>
      </c>
      <c r="C39" s="759">
        <v>52834</v>
      </c>
      <c r="D39" s="748">
        <v>645.94759549507148</v>
      </c>
      <c r="E39" s="748">
        <v>43.259999999999764</v>
      </c>
      <c r="F39" s="748">
        <v>660.44</v>
      </c>
      <c r="G39" s="748">
        <v>640.95000000000005</v>
      </c>
      <c r="H39" s="749">
        <v>62.749999999999773</v>
      </c>
      <c r="I39" s="748">
        <v>0</v>
      </c>
      <c r="J39" s="748">
        <v>0</v>
      </c>
      <c r="K39" s="748">
        <v>0</v>
      </c>
      <c r="L39" s="748">
        <v>0</v>
      </c>
      <c r="M39" s="749">
        <v>0</v>
      </c>
      <c r="O39" s="642"/>
      <c r="P39" s="642"/>
      <c r="Q39" s="642"/>
      <c r="R39" s="642"/>
      <c r="S39" s="642"/>
      <c r="T39" s="642"/>
      <c r="U39" s="642"/>
      <c r="V39" s="642"/>
      <c r="W39" s="642"/>
      <c r="X39" s="642"/>
      <c r="Y39" s="642"/>
      <c r="Z39" s="642"/>
    </row>
    <row r="40" spans="1:26" ht="18.75" customHeight="1">
      <c r="A40" s="746">
        <v>29</v>
      </c>
      <c r="B40" s="754" t="s">
        <v>716</v>
      </c>
      <c r="C40" s="759">
        <v>35566</v>
      </c>
      <c r="D40" s="748">
        <v>434.82931788957325</v>
      </c>
      <c r="E40" s="748">
        <v>-0.32580000000001519</v>
      </c>
      <c r="F40" s="748">
        <v>140.428</v>
      </c>
      <c r="G40" s="748">
        <v>139.53</v>
      </c>
      <c r="H40" s="749">
        <v>0.57219999999998095</v>
      </c>
      <c r="I40" s="748">
        <v>820.64203091783224</v>
      </c>
      <c r="J40" s="748">
        <v>321.02774999999963</v>
      </c>
      <c r="K40" s="748">
        <v>740.25700000000006</v>
      </c>
      <c r="L40" s="748">
        <v>739.44</v>
      </c>
      <c r="M40" s="749">
        <v>321.84474999999975</v>
      </c>
      <c r="O40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746">
        <v>30</v>
      </c>
      <c r="B41" s="754" t="s">
        <v>697</v>
      </c>
      <c r="C41" s="759">
        <v>43311</v>
      </c>
      <c r="D41" s="748">
        <v>529.51955764256059</v>
      </c>
      <c r="E41" s="748">
        <v>85.834000000000003</v>
      </c>
      <c r="F41" s="748">
        <v>293.53999999999996</v>
      </c>
      <c r="G41" s="748">
        <v>295.53000000000003</v>
      </c>
      <c r="H41" s="749">
        <v>83.843999999999937</v>
      </c>
      <c r="I41" s="748">
        <v>999.34845079801585</v>
      </c>
      <c r="J41" s="748">
        <v>221.85999999999967</v>
      </c>
      <c r="K41" s="748">
        <v>1437.12</v>
      </c>
      <c r="L41" s="748">
        <v>1218.6500000000001</v>
      </c>
      <c r="M41" s="749">
        <v>440.32999999999947</v>
      </c>
      <c r="O41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746">
        <v>31</v>
      </c>
      <c r="B42" s="754" t="s">
        <v>698</v>
      </c>
      <c r="C42" s="759">
        <v>33727</v>
      </c>
      <c r="D42" s="748">
        <v>412.34573481588137</v>
      </c>
      <c r="E42" s="748">
        <v>68</v>
      </c>
      <c r="F42" s="748">
        <v>112.43</v>
      </c>
      <c r="G42" s="748">
        <v>112.43</v>
      </c>
      <c r="H42" s="749">
        <v>68</v>
      </c>
      <c r="I42" s="748">
        <v>778.20935097468737</v>
      </c>
      <c r="J42" s="748">
        <v>459.75</v>
      </c>
      <c r="K42" s="748">
        <v>602.1</v>
      </c>
      <c r="L42" s="748">
        <v>621.12</v>
      </c>
      <c r="M42" s="749">
        <v>440.7299999999999</v>
      </c>
      <c r="O42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746">
        <v>32</v>
      </c>
      <c r="B43" s="754" t="s">
        <v>699</v>
      </c>
      <c r="C43" s="759">
        <v>28006</v>
      </c>
      <c r="D43" s="748">
        <v>342.4008850254566</v>
      </c>
      <c r="E43" s="748">
        <v>-2.8923999999999808</v>
      </c>
      <c r="F43" s="748">
        <v>88.71</v>
      </c>
      <c r="G43" s="748">
        <v>86.47</v>
      </c>
      <c r="H43" s="749">
        <v>-0.65239999999998588</v>
      </c>
      <c r="I43" s="748">
        <v>646.20426018907972</v>
      </c>
      <c r="J43" s="748">
        <v>10.161149999999793</v>
      </c>
      <c r="K43" s="748">
        <v>733.8</v>
      </c>
      <c r="L43" s="748">
        <v>541.30999999999995</v>
      </c>
      <c r="M43" s="749">
        <v>202.6511499999998</v>
      </c>
      <c r="O4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746">
        <v>33</v>
      </c>
      <c r="B44" s="754" t="s">
        <v>700</v>
      </c>
      <c r="C44" s="759">
        <v>44538</v>
      </c>
      <c r="D44" s="748">
        <v>544.52083900820492</v>
      </c>
      <c r="E44" s="748">
        <v>47.629999999999995</v>
      </c>
      <c r="F44" s="748">
        <v>194.38</v>
      </c>
      <c r="G44" s="748">
        <v>200.81</v>
      </c>
      <c r="H44" s="749">
        <v>41.199999999999989</v>
      </c>
      <c r="I44" s="748">
        <v>1027.6599778726427</v>
      </c>
      <c r="J44" s="748">
        <v>372.96299999999997</v>
      </c>
      <c r="K44" s="748">
        <v>975.78</v>
      </c>
      <c r="L44" s="748">
        <v>978.9</v>
      </c>
      <c r="M44" s="749">
        <v>369.84299999999996</v>
      </c>
      <c r="O44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746">
        <v>34</v>
      </c>
      <c r="B45" s="754" t="s">
        <v>701</v>
      </c>
      <c r="C45" s="759">
        <v>44203</v>
      </c>
      <c r="D45" s="748">
        <v>540.42513464187164</v>
      </c>
      <c r="E45" s="748">
        <v>15.060000000000002</v>
      </c>
      <c r="F45" s="748">
        <v>181.27</v>
      </c>
      <c r="G45" s="748">
        <v>196.33</v>
      </c>
      <c r="H45" s="749">
        <v>0</v>
      </c>
      <c r="I45" s="748">
        <v>1019.9302618416729</v>
      </c>
      <c r="J45" s="748">
        <v>50.779999999999745</v>
      </c>
      <c r="K45" s="748">
        <v>1046.56</v>
      </c>
      <c r="L45" s="748">
        <v>1097.3400000000001</v>
      </c>
      <c r="M45" s="749">
        <v>0</v>
      </c>
      <c r="O45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746">
        <v>35</v>
      </c>
      <c r="B46" s="754" t="s">
        <v>702</v>
      </c>
      <c r="C46" s="759">
        <v>50550</v>
      </c>
      <c r="D46" s="748">
        <v>618.02344990490712</v>
      </c>
      <c r="E46" s="748">
        <v>-27.589999999999975</v>
      </c>
      <c r="F46" s="748">
        <v>188.51999999999998</v>
      </c>
      <c r="G46" s="748">
        <v>188.51999999999998</v>
      </c>
      <c r="H46" s="749">
        <v>-27.589999999999975</v>
      </c>
      <c r="I46" s="748">
        <v>1166.3795384045554</v>
      </c>
      <c r="J46" s="748">
        <v>169.7510000000002</v>
      </c>
      <c r="K46" s="748">
        <v>1097.21</v>
      </c>
      <c r="L46" s="748">
        <v>1202.8500000000001</v>
      </c>
      <c r="M46" s="749">
        <v>64.111000000000104</v>
      </c>
      <c r="O46"/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746">
        <v>36</v>
      </c>
      <c r="B47" s="754" t="s">
        <v>717</v>
      </c>
      <c r="C47" s="759">
        <v>52995</v>
      </c>
      <c r="D47" s="748">
        <v>647.91597878754806</v>
      </c>
      <c r="E47" s="748">
        <v>-54.079999999999927</v>
      </c>
      <c r="F47" s="748">
        <v>169.58</v>
      </c>
      <c r="G47" s="748">
        <v>292.62</v>
      </c>
      <c r="H47" s="749">
        <v>-177.11999999999992</v>
      </c>
      <c r="I47" s="748">
        <v>1222.7949285410371</v>
      </c>
      <c r="J47" s="748">
        <v>-464.31000000000006</v>
      </c>
      <c r="K47" s="748">
        <v>969.49</v>
      </c>
      <c r="L47" s="748">
        <v>969.49</v>
      </c>
      <c r="M47" s="749">
        <v>-464.31000000000006</v>
      </c>
      <c r="O47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746">
        <v>37</v>
      </c>
      <c r="B48" s="754" t="s">
        <v>703</v>
      </c>
      <c r="C48" s="759">
        <v>63100</v>
      </c>
      <c r="D48" s="748">
        <v>771.45953885261406</v>
      </c>
      <c r="E48" s="748">
        <v>55.5</v>
      </c>
      <c r="F48" s="748">
        <v>2026.2800000000002</v>
      </c>
      <c r="G48" s="748">
        <v>2022.1599999999999</v>
      </c>
      <c r="H48" s="749">
        <v>59.620000000000346</v>
      </c>
      <c r="I48" s="748">
        <v>1455.9554673259634</v>
      </c>
      <c r="J48" s="748">
        <v>-1.4400000000000013</v>
      </c>
      <c r="K48" s="748">
        <v>15.92</v>
      </c>
      <c r="L48" s="748">
        <v>14.48</v>
      </c>
      <c r="M48" s="749">
        <v>0</v>
      </c>
      <c r="O48"/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746">
        <v>38</v>
      </c>
      <c r="B49" s="754" t="s">
        <v>704</v>
      </c>
      <c r="C49" s="759">
        <v>93475</v>
      </c>
      <c r="D49" s="748">
        <v>1142.8237780387972</v>
      </c>
      <c r="E49" s="748">
        <v>-636.05999999999995</v>
      </c>
      <c r="F49" s="748">
        <v>303.36</v>
      </c>
      <c r="G49" s="748">
        <v>583.5</v>
      </c>
      <c r="H49" s="749">
        <v>-916.19999999999993</v>
      </c>
      <c r="I49" s="748">
        <v>2156.8215104325582</v>
      </c>
      <c r="J49" s="748">
        <v>403.82500000000073</v>
      </c>
      <c r="K49" s="748">
        <v>1908.67</v>
      </c>
      <c r="L49" s="748">
        <v>1908.67</v>
      </c>
      <c r="M49" s="749">
        <v>403.82500000000073</v>
      </c>
      <c r="O49"/>
      <c r="P49"/>
      <c r="Q49"/>
      <c r="R49"/>
      <c r="S49"/>
      <c r="T49"/>
      <c r="U49"/>
      <c r="V49"/>
      <c r="W49"/>
      <c r="X49"/>
      <c r="Y49"/>
      <c r="Z49"/>
    </row>
    <row r="50" spans="1:26" s="755" customFormat="1" ht="18.75" customHeight="1">
      <c r="A50" s="746">
        <v>39</v>
      </c>
      <c r="B50" s="754" t="s">
        <v>705</v>
      </c>
      <c r="C50" s="759">
        <v>70834</v>
      </c>
      <c r="D50" s="748">
        <v>866.01529279058741</v>
      </c>
      <c r="E50" s="748">
        <v>-3.0000000001564331E-3</v>
      </c>
      <c r="F50" s="748">
        <v>865.38</v>
      </c>
      <c r="G50" s="748">
        <v>865.38</v>
      </c>
      <c r="H50" s="749">
        <v>-3.0000000001564331E-3</v>
      </c>
      <c r="I50" s="748">
        <v>0</v>
      </c>
      <c r="J50" s="748">
        <v>0</v>
      </c>
      <c r="K50" s="748">
        <v>0</v>
      </c>
      <c r="L50" s="748">
        <v>0</v>
      </c>
      <c r="M50" s="749">
        <v>0</v>
      </c>
      <c r="O50" s="642"/>
      <c r="P50" s="642"/>
      <c r="Q50" s="642"/>
      <c r="R50" s="642"/>
      <c r="S50" s="642"/>
      <c r="T50" s="642"/>
      <c r="U50" s="642"/>
      <c r="V50" s="642"/>
      <c r="W50" s="642"/>
      <c r="X50" s="642"/>
      <c r="Y50" s="642"/>
      <c r="Z50" s="642"/>
    </row>
    <row r="51" spans="1:26" ht="18.75" customHeight="1">
      <c r="A51" s="746">
        <v>40</v>
      </c>
      <c r="B51" s="754" t="s">
        <v>706</v>
      </c>
      <c r="C51" s="759">
        <v>38366</v>
      </c>
      <c r="D51" s="748">
        <v>469.06207080220906</v>
      </c>
      <c r="E51" s="748">
        <v>43.211999999999932</v>
      </c>
      <c r="F51" s="748">
        <v>147.81</v>
      </c>
      <c r="G51" s="748">
        <v>165.4</v>
      </c>
      <c r="H51" s="749">
        <v>25.621999999999929</v>
      </c>
      <c r="I51" s="748">
        <v>885.2486126692221</v>
      </c>
      <c r="J51" s="748">
        <v>154.06999999999971</v>
      </c>
      <c r="K51" s="748">
        <v>850.66</v>
      </c>
      <c r="L51" s="748">
        <v>862.79</v>
      </c>
      <c r="M51" s="749">
        <v>141.93999999999971</v>
      </c>
      <c r="O51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746">
        <v>41</v>
      </c>
      <c r="B52" s="754" t="s">
        <v>707</v>
      </c>
      <c r="C52" s="759">
        <v>64260</v>
      </c>
      <c r="D52" s="748">
        <v>785.64167934499176</v>
      </c>
      <c r="E52" s="748">
        <v>33.8100000000004</v>
      </c>
      <c r="F52" s="748">
        <v>1243.69</v>
      </c>
      <c r="G52" s="748">
        <v>1729.6399999999999</v>
      </c>
      <c r="H52" s="749">
        <v>-452.13999999999942</v>
      </c>
      <c r="I52" s="748">
        <v>1482.7210511943965</v>
      </c>
      <c r="J52" s="748">
        <v>2.3100000000000023</v>
      </c>
      <c r="K52" s="748">
        <v>236.76</v>
      </c>
      <c r="L52" s="748">
        <v>259.02</v>
      </c>
      <c r="M52" s="749">
        <v>-19.949999999999989</v>
      </c>
      <c r="O52"/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746">
        <v>42</v>
      </c>
      <c r="B53" s="754" t="s">
        <v>708</v>
      </c>
      <c r="C53" s="759">
        <v>44583</v>
      </c>
      <c r="D53" s="748">
        <v>545.07100825144369</v>
      </c>
      <c r="E53" s="748">
        <v>183.87000000000012</v>
      </c>
      <c r="F53" s="748">
        <v>1009.1500000000001</v>
      </c>
      <c r="G53" s="748">
        <v>1121.99</v>
      </c>
      <c r="H53" s="749">
        <v>71.0300000000002</v>
      </c>
      <c r="I53" s="748">
        <v>1028.6982979365043</v>
      </c>
      <c r="J53" s="748">
        <v>30.25</v>
      </c>
      <c r="K53" s="748">
        <v>175.73000000000002</v>
      </c>
      <c r="L53" s="748">
        <v>229.82999999999998</v>
      </c>
      <c r="M53" s="749">
        <v>-23.849999999999966</v>
      </c>
      <c r="O53"/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746">
        <v>43</v>
      </c>
      <c r="B54" s="754" t="s">
        <v>709</v>
      </c>
      <c r="C54" s="759">
        <v>25006</v>
      </c>
      <c r="D54" s="748">
        <v>305.72293547620393</v>
      </c>
      <c r="E54" s="748">
        <v>246.22999999999996</v>
      </c>
      <c r="F54" s="748">
        <v>87.38</v>
      </c>
      <c r="G54" s="748">
        <v>102.71</v>
      </c>
      <c r="H54" s="749">
        <v>230.89999999999998</v>
      </c>
      <c r="I54" s="748">
        <v>576.98292259830498</v>
      </c>
      <c r="J54" s="748">
        <v>-198.31999999999982</v>
      </c>
      <c r="K54" s="748">
        <v>444.52000000000004</v>
      </c>
      <c r="L54" s="748">
        <v>449.56</v>
      </c>
      <c r="M54" s="749">
        <v>-203.35999999999979</v>
      </c>
      <c r="O54"/>
      <c r="P54"/>
      <c r="Q54"/>
      <c r="R54"/>
      <c r="S54"/>
      <c r="T54"/>
      <c r="U54"/>
      <c r="V54"/>
      <c r="W54"/>
      <c r="X54"/>
      <c r="Y54"/>
      <c r="Z54"/>
    </row>
    <row r="55" spans="1:26" s="755" customFormat="1" ht="18.75" customHeight="1">
      <c r="A55" s="746">
        <v>44</v>
      </c>
      <c r="B55" s="754" t="s">
        <v>710</v>
      </c>
      <c r="C55" s="759">
        <v>21258</v>
      </c>
      <c r="D55" s="748">
        <v>259.8999505060043</v>
      </c>
      <c r="E55" s="748">
        <v>57.296999999999969</v>
      </c>
      <c r="F55" s="748">
        <v>102.83</v>
      </c>
      <c r="G55" s="748">
        <v>102.83</v>
      </c>
      <c r="H55" s="749">
        <v>57.296999999999954</v>
      </c>
      <c r="I55" s="748">
        <v>490.50239816823029</v>
      </c>
      <c r="J55" s="748">
        <v>21.100000000000023</v>
      </c>
      <c r="K55" s="748">
        <v>509.11</v>
      </c>
      <c r="L55" s="748">
        <v>509.11</v>
      </c>
      <c r="M55" s="749">
        <v>21.100000000000023</v>
      </c>
      <c r="O55" s="642"/>
      <c r="P55" s="642"/>
      <c r="Q55" s="642"/>
      <c r="R55" s="642"/>
      <c r="S55" s="642"/>
      <c r="T55" s="642"/>
      <c r="U55" s="642"/>
      <c r="V55" s="642"/>
      <c r="W55" s="642"/>
      <c r="X55" s="642"/>
      <c r="Y55" s="642"/>
      <c r="Z55" s="642"/>
    </row>
    <row r="56" spans="1:26" s="755" customFormat="1" ht="18.75" customHeight="1">
      <c r="A56" s="746">
        <v>45</v>
      </c>
      <c r="B56" s="754" t="s">
        <v>711</v>
      </c>
      <c r="C56" s="759">
        <v>51855</v>
      </c>
      <c r="D56" s="748">
        <v>633.97835795883213</v>
      </c>
      <c r="E56" s="748">
        <v>49.259999999999934</v>
      </c>
      <c r="F56" s="748">
        <v>331.43</v>
      </c>
      <c r="G56" s="748">
        <v>331.43</v>
      </c>
      <c r="H56" s="749">
        <v>49.259999999999934</v>
      </c>
      <c r="I56" s="748">
        <v>1196.4908202565425</v>
      </c>
      <c r="J56" s="748">
        <v>-161.27200000000016</v>
      </c>
      <c r="K56" s="748">
        <v>1034.8900000000001</v>
      </c>
      <c r="L56" s="748">
        <v>1034.8900000000001</v>
      </c>
      <c r="M56" s="749">
        <v>-161.27200000000016</v>
      </c>
      <c r="O56" s="642"/>
      <c r="P56" s="642"/>
      <c r="Q56" s="642"/>
      <c r="R56" s="642"/>
      <c r="S56" s="642"/>
      <c r="T56" s="642"/>
      <c r="U56" s="642"/>
      <c r="V56" s="642"/>
      <c r="W56" s="642"/>
      <c r="X56" s="642"/>
      <c r="Y56" s="642"/>
      <c r="Z56" s="642"/>
    </row>
    <row r="57" spans="1:26" ht="18.75" customHeight="1">
      <c r="A57" s="746">
        <v>46</v>
      </c>
      <c r="B57" s="754" t="s">
        <v>712</v>
      </c>
      <c r="C57" s="759">
        <v>47615</v>
      </c>
      <c r="D57" s="748">
        <v>582.14018926255505</v>
      </c>
      <c r="E57" s="748">
        <v>480.75</v>
      </c>
      <c r="F57" s="748">
        <v>388.27</v>
      </c>
      <c r="G57" s="748">
        <v>388.27</v>
      </c>
      <c r="H57" s="749">
        <v>480.75</v>
      </c>
      <c r="I57" s="748">
        <v>0</v>
      </c>
      <c r="J57" s="748">
        <v>0</v>
      </c>
      <c r="K57" s="748">
        <v>0</v>
      </c>
      <c r="L57" s="748">
        <v>0</v>
      </c>
      <c r="M57" s="749">
        <v>0</v>
      </c>
      <c r="O57"/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746">
        <v>47</v>
      </c>
      <c r="B58" s="754" t="s">
        <v>713</v>
      </c>
      <c r="C58" s="759">
        <v>55434</v>
      </c>
      <c r="D58" s="748">
        <v>677.7351517710905</v>
      </c>
      <c r="E58" s="748">
        <v>31.817000000000235</v>
      </c>
      <c r="F58" s="748">
        <v>446.37</v>
      </c>
      <c r="G58" s="748">
        <v>446.37</v>
      </c>
      <c r="H58" s="749">
        <v>31.817000000000235</v>
      </c>
      <c r="I58" s="748">
        <v>0</v>
      </c>
      <c r="J58" s="748">
        <v>0</v>
      </c>
      <c r="K58" s="748">
        <v>0</v>
      </c>
      <c r="L58" s="748">
        <v>0</v>
      </c>
      <c r="M58" s="749">
        <v>0</v>
      </c>
      <c r="O58"/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746">
        <v>48</v>
      </c>
      <c r="B59" s="754" t="s">
        <v>718</v>
      </c>
      <c r="C59" s="759">
        <v>74521</v>
      </c>
      <c r="D59" s="748">
        <v>911.092492786619</v>
      </c>
      <c r="E59" s="748">
        <v>-119.72999999999996</v>
      </c>
      <c r="F59" s="748">
        <v>1166.27</v>
      </c>
      <c r="G59" s="748">
        <v>1166.27</v>
      </c>
      <c r="H59" s="749">
        <v>-119.73000000000002</v>
      </c>
      <c r="I59" s="748">
        <v>1719.4810995340431</v>
      </c>
      <c r="J59" s="748">
        <v>-199.99000000000024</v>
      </c>
      <c r="K59" s="748">
        <v>485.44</v>
      </c>
      <c r="L59" s="748">
        <v>214.63</v>
      </c>
      <c r="M59" s="749">
        <v>70.819999999999766</v>
      </c>
      <c r="O59"/>
      <c r="P59"/>
      <c r="Q59"/>
      <c r="R59"/>
      <c r="S59"/>
      <c r="T59"/>
      <c r="U59"/>
      <c r="V59"/>
      <c r="W59"/>
      <c r="X59"/>
      <c r="Y59"/>
      <c r="Z59"/>
    </row>
    <row r="60" spans="1:26" ht="18.75" customHeight="1">
      <c r="A60" s="746">
        <v>49</v>
      </c>
      <c r="B60" s="754" t="s">
        <v>719</v>
      </c>
      <c r="C60" s="759">
        <v>43624</v>
      </c>
      <c r="D60" s="748">
        <v>533.34629037886589</v>
      </c>
      <c r="E60" s="748">
        <v>0.54300000000006321</v>
      </c>
      <c r="F60" s="748">
        <v>202.21</v>
      </c>
      <c r="G60" s="748">
        <v>202.7</v>
      </c>
      <c r="H60" s="749">
        <v>5.3000000000082537E-2</v>
      </c>
      <c r="I60" s="748">
        <v>1006.5705436866533</v>
      </c>
      <c r="J60" s="748">
        <v>160.19399999999996</v>
      </c>
      <c r="K60" s="748">
        <v>846.7</v>
      </c>
      <c r="L60" s="748">
        <v>1006.85</v>
      </c>
      <c r="M60" s="749">
        <v>4.399999999998272E-2</v>
      </c>
      <c r="O60"/>
      <c r="P60"/>
      <c r="Q60"/>
      <c r="R60"/>
      <c r="S60"/>
      <c r="T60"/>
      <c r="U60"/>
      <c r="V60"/>
      <c r="W60"/>
      <c r="X60"/>
      <c r="Y60"/>
      <c r="Z60"/>
    </row>
    <row r="61" spans="1:26" ht="18.75" customHeight="1">
      <c r="A61" s="746">
        <v>50</v>
      </c>
      <c r="B61" s="754" t="s">
        <v>714</v>
      </c>
      <c r="C61" s="759">
        <v>26872</v>
      </c>
      <c r="D61" s="748">
        <v>328.53662009583911</v>
      </c>
      <c r="E61" s="748">
        <v>-125.8204999999997</v>
      </c>
      <c r="F61" s="748">
        <v>693.31</v>
      </c>
      <c r="G61" s="748">
        <v>567.49</v>
      </c>
      <c r="H61" s="749">
        <v>-4.9999999976080289E-4</v>
      </c>
      <c r="I61" s="748">
        <v>620.03859457976682</v>
      </c>
      <c r="J61" s="748">
        <v>0.92439999999999145</v>
      </c>
      <c r="K61" s="748">
        <v>137.22</v>
      </c>
      <c r="L61" s="748">
        <v>137.96</v>
      </c>
      <c r="M61" s="749">
        <v>0.18439999999998236</v>
      </c>
      <c r="O61"/>
      <c r="P61"/>
      <c r="Q61"/>
      <c r="R61"/>
      <c r="S61"/>
      <c r="T61"/>
      <c r="U61"/>
      <c r="V61"/>
      <c r="W61"/>
      <c r="X61"/>
      <c r="Y61"/>
      <c r="Z61"/>
    </row>
    <row r="62" spans="1:26" ht="18.75" customHeight="1">
      <c r="A62" s="746">
        <v>51</v>
      </c>
      <c r="B62" s="754" t="s">
        <v>720</v>
      </c>
      <c r="C62" s="759">
        <v>53025</v>
      </c>
      <c r="D62" s="748">
        <v>648.28275828304061</v>
      </c>
      <c r="E62" s="748">
        <v>47.470000000000027</v>
      </c>
      <c r="F62" s="748">
        <v>230.86899999999997</v>
      </c>
      <c r="G62" s="748">
        <v>258</v>
      </c>
      <c r="H62" s="749">
        <v>20.338999999999999</v>
      </c>
      <c r="I62" s="748">
        <v>1223.4871419169447</v>
      </c>
      <c r="J62" s="748">
        <v>390.91999999999985</v>
      </c>
      <c r="K62" s="748">
        <v>1214.4850000000001</v>
      </c>
      <c r="L62" s="748">
        <v>1245.75</v>
      </c>
      <c r="M62" s="749">
        <v>359.65499999999997</v>
      </c>
      <c r="O62"/>
      <c r="P62"/>
      <c r="Q62"/>
      <c r="R62"/>
      <c r="S62"/>
      <c r="T62"/>
      <c r="U62"/>
      <c r="V62"/>
      <c r="W62"/>
      <c r="X62"/>
      <c r="Y62"/>
      <c r="Z62"/>
    </row>
    <row r="63" spans="1:26" ht="18.75" customHeight="1">
      <c r="A63" s="1239" t="s">
        <v>19</v>
      </c>
      <c r="B63" s="1240"/>
      <c r="C63" s="760">
        <f>SUM(C12:C62)</f>
        <v>2318261</v>
      </c>
      <c r="D63" s="749">
        <f>SUM(D12:D62)</f>
        <v>28343.020000000008</v>
      </c>
      <c r="E63" s="749">
        <f t="shared" ref="E63:M63" si="0">SUM(E12:E62)</f>
        <v>2268.4238333333342</v>
      </c>
      <c r="F63" s="749">
        <f t="shared" si="0"/>
        <v>19000.103370000001</v>
      </c>
      <c r="G63" s="749">
        <f t="shared" si="0"/>
        <v>19960.579822500004</v>
      </c>
      <c r="H63" s="749">
        <f t="shared" si="0"/>
        <v>1307.9473808333346</v>
      </c>
      <c r="I63" s="749">
        <f t="shared" si="0"/>
        <v>48259.824436653173</v>
      </c>
      <c r="J63" s="749">
        <f t="shared" si="0"/>
        <v>5202.0494666666673</v>
      </c>
      <c r="K63" s="749">
        <f t="shared" si="0"/>
        <v>37225.240563999992</v>
      </c>
      <c r="L63" s="749">
        <f t="shared" si="0"/>
        <v>38290.087284999987</v>
      </c>
      <c r="M63" s="749">
        <f t="shared" si="0"/>
        <v>4137.2027456666656</v>
      </c>
      <c r="O63"/>
      <c r="P63"/>
      <c r="Q63"/>
      <c r="R63"/>
      <c r="S63"/>
      <c r="T63"/>
      <c r="U63"/>
      <c r="V63"/>
      <c r="W63"/>
      <c r="X63"/>
      <c r="Y63"/>
      <c r="Z63"/>
    </row>
    <row r="64" spans="1:26">
      <c r="A64" s="579" t="s">
        <v>361</v>
      </c>
      <c r="B64" s="579"/>
      <c r="C64" s="579"/>
      <c r="D64" s="579"/>
      <c r="E64" s="579"/>
      <c r="F64" s="579"/>
      <c r="G64" s="565"/>
      <c r="H64" s="756"/>
      <c r="I64" s="579"/>
      <c r="J64" s="579"/>
      <c r="K64" s="579"/>
      <c r="L64" s="579"/>
      <c r="M64" s="756"/>
      <c r="O64"/>
      <c r="P64"/>
      <c r="Q64"/>
      <c r="R64"/>
      <c r="S64"/>
      <c r="T64"/>
      <c r="U64"/>
      <c r="V64"/>
      <c r="W64"/>
      <c r="X64"/>
      <c r="Y64"/>
      <c r="Z64"/>
    </row>
    <row r="65" spans="1:26">
      <c r="A65" s="22" t="s">
        <v>360</v>
      </c>
      <c r="B65" s="579"/>
      <c r="C65" s="579"/>
      <c r="D65" s="579"/>
      <c r="E65" s="579"/>
      <c r="F65" s="579"/>
      <c r="G65" s="565"/>
      <c r="H65" s="579"/>
      <c r="I65" s="579"/>
      <c r="J65" s="579"/>
      <c r="K65" s="579"/>
      <c r="L65" s="579"/>
      <c r="M65" s="579"/>
      <c r="O65"/>
      <c r="P65"/>
      <c r="Q65"/>
      <c r="R65"/>
      <c r="S65"/>
      <c r="T65"/>
      <c r="U65"/>
      <c r="V65"/>
      <c r="W65"/>
      <c r="X65"/>
      <c r="Y65"/>
      <c r="Z65"/>
    </row>
    <row r="66" spans="1:26" ht="15.75" customHeight="1">
      <c r="A66" s="558"/>
      <c r="B66" s="558"/>
      <c r="C66" s="558"/>
      <c r="D66" s="558"/>
      <c r="E66" s="558"/>
      <c r="F66" s="558"/>
      <c r="H66" s="558"/>
      <c r="I66" s="558"/>
      <c r="J66" s="558"/>
      <c r="K66" s="558"/>
      <c r="L66" s="558"/>
      <c r="M66" s="558"/>
      <c r="O66"/>
      <c r="P66"/>
      <c r="Q66"/>
      <c r="R66"/>
      <c r="S66"/>
      <c r="T66"/>
      <c r="U66"/>
      <c r="V66"/>
      <c r="W66"/>
      <c r="X66"/>
      <c r="Y66"/>
      <c r="Z66"/>
    </row>
    <row r="67" spans="1:26" ht="15.75" customHeight="1">
      <c r="A67" s="558"/>
      <c r="B67" s="558"/>
      <c r="C67" s="558">
        <f>28217.2+125.82</f>
        <v>28343.02</v>
      </c>
      <c r="D67" s="558"/>
      <c r="E67" s="558"/>
      <c r="F67" s="558"/>
      <c r="H67" s="558"/>
      <c r="I67" s="558"/>
      <c r="J67" s="558"/>
      <c r="K67" s="558"/>
      <c r="L67" s="558"/>
      <c r="M67" s="558"/>
      <c r="O67"/>
      <c r="P67"/>
      <c r="Q67"/>
      <c r="R67"/>
      <c r="S67"/>
      <c r="T67"/>
      <c r="U67"/>
      <c r="V67"/>
      <c r="W67"/>
      <c r="X67"/>
      <c r="Y67"/>
      <c r="Z67"/>
    </row>
    <row r="68" spans="1:26" ht="14.25" customHeight="1">
      <c r="A68" s="1226" t="s">
        <v>13</v>
      </c>
      <c r="B68" s="1226"/>
      <c r="C68" s="1226"/>
      <c r="D68" s="1226"/>
      <c r="E68" s="1226"/>
      <c r="F68" s="1226"/>
      <c r="G68" s="1226"/>
      <c r="H68" s="1226"/>
      <c r="I68" s="1226"/>
      <c r="J68" s="1226"/>
      <c r="K68" s="1226"/>
      <c r="L68" s="1226"/>
      <c r="M68" s="1226"/>
      <c r="O68"/>
      <c r="P68"/>
      <c r="Q68"/>
      <c r="R68"/>
      <c r="S68"/>
      <c r="T68"/>
      <c r="U68"/>
      <c r="V68"/>
      <c r="W68"/>
      <c r="X68"/>
      <c r="Y68"/>
      <c r="Z68"/>
    </row>
    <row r="69" spans="1:26">
      <c r="A69" s="1226" t="s">
        <v>886</v>
      </c>
      <c r="B69" s="1226"/>
      <c r="C69" s="1226"/>
      <c r="D69" s="1226"/>
      <c r="E69" s="1226"/>
      <c r="F69" s="1226"/>
      <c r="G69" s="1226"/>
      <c r="H69" s="1226"/>
      <c r="I69" s="1226"/>
      <c r="J69" s="1226"/>
      <c r="K69" s="1226"/>
      <c r="L69" s="1226"/>
      <c r="M69" s="1226"/>
      <c r="O69"/>
      <c r="P69"/>
      <c r="Q69"/>
      <c r="R69"/>
      <c r="S69"/>
      <c r="T69"/>
      <c r="U69"/>
      <c r="V69"/>
      <c r="W69"/>
      <c r="X69"/>
      <c r="Y69"/>
      <c r="Z69"/>
    </row>
    <row r="70" spans="1:26">
      <c r="A70" s="558" t="s">
        <v>23</v>
      </c>
      <c r="B70" s="558"/>
      <c r="C70" s="558"/>
      <c r="D70" s="558"/>
      <c r="E70" s="558"/>
      <c r="F70" s="558"/>
      <c r="K70" s="1227"/>
      <c r="L70" s="1227"/>
      <c r="M70" s="1227"/>
      <c r="N70" s="1227"/>
      <c r="O70"/>
      <c r="P70"/>
      <c r="Q70"/>
      <c r="R70"/>
      <c r="S70"/>
      <c r="T70"/>
      <c r="U70"/>
      <c r="V70"/>
      <c r="W70"/>
      <c r="X70"/>
      <c r="Y70"/>
      <c r="Z70"/>
    </row>
    <row r="71" spans="1:26">
      <c r="A71" s="558"/>
    </row>
    <row r="72" spans="1:26">
      <c r="A72" s="1228"/>
      <c r="B72" s="1228"/>
      <c r="C72" s="1228"/>
      <c r="D72" s="1228"/>
      <c r="E72" s="1228"/>
      <c r="F72" s="1228"/>
      <c r="G72" s="1228"/>
      <c r="H72" s="1228"/>
      <c r="I72" s="1228"/>
      <c r="J72" s="1228"/>
      <c r="K72" s="1228"/>
      <c r="L72" s="1228"/>
      <c r="M72" s="1228"/>
    </row>
  </sheetData>
  <mergeCells count="16">
    <mergeCell ref="M1:N1"/>
    <mergeCell ref="A2:M2"/>
    <mergeCell ref="A3:M3"/>
    <mergeCell ref="A5:M5"/>
    <mergeCell ref="A7:B7"/>
    <mergeCell ref="G7:M7"/>
    <mergeCell ref="A68:M68"/>
    <mergeCell ref="A69:M69"/>
    <mergeCell ref="K70:N70"/>
    <mergeCell ref="A72:M72"/>
    <mergeCell ref="J8:M8"/>
    <mergeCell ref="A9:A10"/>
    <mergeCell ref="B9:B10"/>
    <mergeCell ref="D9:H9"/>
    <mergeCell ref="I9:M9"/>
    <mergeCell ref="A63:B63"/>
  </mergeCells>
  <printOptions horizontalCentered="1"/>
  <pageMargins left="0.15748031496062992" right="0.15748031496062992" top="0.23622047244094491" bottom="0" header="0.19685039370078741" footer="0.31496062992125984"/>
  <pageSetup paperSize="9" scale="75" orientation="landscape" r:id="rId1"/>
  <rowBreaks count="2" manualBreakCount="2">
    <brk id="36" max="12" man="1"/>
    <brk id="71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70"/>
  <sheetViews>
    <sheetView view="pageBreakPreview" zoomScaleSheetLayoutView="100" workbookViewId="0">
      <pane xSplit="9" ySplit="12" topLeftCell="O44" activePane="bottomRight" state="frozen"/>
      <selection activeCell="A67" sqref="A67:L67"/>
      <selection pane="topRight" activeCell="A67" sqref="A67:L67"/>
      <selection pane="bottomLeft" activeCell="A67" sqref="A67:L67"/>
      <selection pane="bottomRight" activeCell="S13" sqref="S13:T63"/>
    </sheetView>
  </sheetViews>
  <sheetFormatPr defaultColWidth="9.140625" defaultRowHeight="12.75"/>
  <cols>
    <col min="1" max="1" width="5.7109375" style="956" customWidth="1"/>
    <col min="2" max="2" width="14.140625" style="956" customWidth="1"/>
    <col min="3" max="3" width="14.140625" style="956" hidden="1" customWidth="1"/>
    <col min="4" max="4" width="13" style="956" customWidth="1"/>
    <col min="5" max="5" width="12" style="956" customWidth="1"/>
    <col min="6" max="6" width="12.42578125" style="956" customWidth="1"/>
    <col min="7" max="7" width="12.7109375" style="956" customWidth="1"/>
    <col min="8" max="8" width="13.140625" style="956" customWidth="1"/>
    <col min="9" max="9" width="12.7109375" style="956" customWidth="1"/>
    <col min="10" max="10" width="12.140625" style="956" customWidth="1"/>
    <col min="11" max="11" width="12.140625" style="957" customWidth="1"/>
    <col min="12" max="12" width="16.5703125" style="956" customWidth="1"/>
    <col min="13" max="13" width="13.140625" style="956" customWidth="1"/>
    <col min="14" max="14" width="12.7109375" style="956" customWidth="1"/>
    <col min="15" max="16384" width="9.140625" style="956"/>
  </cols>
  <sheetData>
    <row r="1" spans="1:20">
      <c r="L1" s="1091" t="s">
        <v>192</v>
      </c>
      <c r="M1" s="1091"/>
      <c r="N1" s="1091"/>
    </row>
    <row r="2" spans="1:20" ht="12.75" customHeight="1"/>
    <row r="3" spans="1:20" ht="15.75">
      <c r="A3" s="1251" t="s">
        <v>0</v>
      </c>
      <c r="B3" s="1251"/>
      <c r="C3" s="1251"/>
      <c r="D3" s="1251"/>
      <c r="E3" s="1251"/>
      <c r="F3" s="1251"/>
      <c r="G3" s="1251"/>
      <c r="H3" s="1251"/>
      <c r="I3" s="1251"/>
      <c r="J3" s="1251"/>
      <c r="K3" s="1251"/>
      <c r="L3" s="1251"/>
      <c r="M3" s="1251"/>
      <c r="N3" s="1251"/>
    </row>
    <row r="4" spans="1:20" ht="20.25">
      <c r="A4" s="1252" t="s">
        <v>546</v>
      </c>
      <c r="B4" s="1252"/>
      <c r="C4" s="1252"/>
      <c r="D4" s="1252"/>
      <c r="E4" s="1252"/>
      <c r="F4" s="1252"/>
      <c r="G4" s="1252"/>
      <c r="H4" s="1252"/>
      <c r="I4" s="1252"/>
      <c r="J4" s="1252"/>
      <c r="K4" s="1252"/>
      <c r="L4" s="1252"/>
      <c r="M4" s="1252"/>
      <c r="N4" s="1252"/>
    </row>
    <row r="5" spans="1:20" ht="10.5" customHeight="1"/>
    <row r="6" spans="1:20" ht="15.75">
      <c r="A6" s="1253" t="s">
        <v>888</v>
      </c>
      <c r="B6" s="1253"/>
      <c r="C6" s="1253"/>
      <c r="D6" s="1253"/>
      <c r="E6" s="1253"/>
      <c r="F6" s="1253"/>
      <c r="G6" s="1253"/>
      <c r="H6" s="1253"/>
      <c r="I6" s="1253"/>
      <c r="J6" s="1253"/>
      <c r="K6" s="1253"/>
      <c r="L6" s="1253"/>
      <c r="M6" s="1253"/>
      <c r="N6" s="1253"/>
    </row>
    <row r="7" spans="1:20" ht="15.75">
      <c r="A7" s="958"/>
      <c r="B7" s="959"/>
      <c r="C7" s="959"/>
      <c r="D7" s="959"/>
      <c r="E7" s="959"/>
      <c r="F7" s="959"/>
      <c r="G7" s="959"/>
      <c r="H7" s="959"/>
      <c r="I7" s="959"/>
      <c r="J7" s="958"/>
      <c r="K7" s="958"/>
      <c r="L7" s="958"/>
      <c r="M7" s="1254" t="s">
        <v>171</v>
      </c>
      <c r="N7" s="1254"/>
    </row>
    <row r="8" spans="1:20" ht="15.75">
      <c r="A8" s="1227" t="s">
        <v>660</v>
      </c>
      <c r="B8" s="1227"/>
      <c r="C8" s="913"/>
      <c r="D8" s="959"/>
      <c r="E8" s="959"/>
      <c r="F8" s="959"/>
      <c r="G8" s="959"/>
      <c r="H8" s="1250" t="s">
        <v>831</v>
      </c>
      <c r="I8" s="1250"/>
      <c r="J8" s="1250"/>
      <c r="K8" s="1250"/>
      <c r="L8" s="1250"/>
      <c r="M8" s="1250"/>
      <c r="N8" s="1250"/>
    </row>
    <row r="9" spans="1:20">
      <c r="A9" s="1244" t="s">
        <v>26</v>
      </c>
      <c r="B9" s="1249" t="s">
        <v>880</v>
      </c>
      <c r="C9" s="960"/>
      <c r="D9" s="1243" t="s">
        <v>572</v>
      </c>
      <c r="E9" s="1243" t="s">
        <v>570</v>
      </c>
      <c r="F9" s="1243" t="s">
        <v>208</v>
      </c>
      <c r="G9" s="1243" t="s">
        <v>207</v>
      </c>
      <c r="H9" s="1243"/>
      <c r="I9" s="1243" t="s">
        <v>168</v>
      </c>
      <c r="J9" s="1243"/>
      <c r="K9" s="1244" t="s">
        <v>423</v>
      </c>
      <c r="L9" s="1243" t="s">
        <v>170</v>
      </c>
      <c r="M9" s="1243" t="s">
        <v>403</v>
      </c>
      <c r="N9" s="1243" t="s">
        <v>226</v>
      </c>
    </row>
    <row r="10" spans="1:20">
      <c r="A10" s="1245"/>
      <c r="B10" s="1249"/>
      <c r="C10" s="960"/>
      <c r="D10" s="1243"/>
      <c r="E10" s="1243"/>
      <c r="F10" s="1243"/>
      <c r="G10" s="1243"/>
      <c r="H10" s="1243"/>
      <c r="I10" s="1243"/>
      <c r="J10" s="1243"/>
      <c r="K10" s="1245"/>
      <c r="L10" s="1243"/>
      <c r="M10" s="1243"/>
      <c r="N10" s="1243"/>
    </row>
    <row r="11" spans="1:20" ht="27" customHeight="1">
      <c r="A11" s="1246"/>
      <c r="B11" s="1249"/>
      <c r="C11" s="960" t="s">
        <v>889</v>
      </c>
      <c r="D11" s="1243"/>
      <c r="E11" s="1243"/>
      <c r="F11" s="1243"/>
      <c r="G11" s="961" t="s">
        <v>169</v>
      </c>
      <c r="H11" s="961" t="s">
        <v>227</v>
      </c>
      <c r="I11" s="961" t="s">
        <v>169</v>
      </c>
      <c r="J11" s="961" t="s">
        <v>227</v>
      </c>
      <c r="K11" s="1246"/>
      <c r="L11" s="1243"/>
      <c r="M11" s="1243"/>
      <c r="N11" s="1243"/>
    </row>
    <row r="12" spans="1:20">
      <c r="A12" s="962">
        <v>1</v>
      </c>
      <c r="B12" s="962">
        <v>2</v>
      </c>
      <c r="C12" s="962"/>
      <c r="D12" s="962">
        <v>3</v>
      </c>
      <c r="E12" s="962">
        <v>4</v>
      </c>
      <c r="F12" s="962">
        <v>5</v>
      </c>
      <c r="G12" s="962">
        <v>6</v>
      </c>
      <c r="H12" s="962">
        <v>7</v>
      </c>
      <c r="I12" s="962">
        <v>8</v>
      </c>
      <c r="J12" s="962">
        <v>9</v>
      </c>
      <c r="K12" s="962"/>
      <c r="L12" s="962">
        <v>10</v>
      </c>
      <c r="M12" s="963">
        <v>11</v>
      </c>
      <c r="N12" s="963">
        <v>12</v>
      </c>
    </row>
    <row r="13" spans="1:20" s="967" customFormat="1" ht="17.25" customHeight="1">
      <c r="A13" s="761">
        <v>1</v>
      </c>
      <c r="B13" s="762" t="s">
        <v>885</v>
      </c>
      <c r="C13" s="964">
        <v>28484</v>
      </c>
      <c r="D13" s="965">
        <v>15.012489834223194</v>
      </c>
      <c r="E13" s="965">
        <v>7.3295402996945525</v>
      </c>
      <c r="F13" s="965">
        <v>6.0081871262590845</v>
      </c>
      <c r="G13" s="966">
        <v>414.09999999999997</v>
      </c>
      <c r="H13" s="966">
        <v>9.0096000000000007</v>
      </c>
      <c r="I13" s="966">
        <v>414.09999999999997</v>
      </c>
      <c r="J13" s="966">
        <v>9.0096000000000007</v>
      </c>
      <c r="K13" s="966">
        <f t="shared" ref="K13:K63" si="0">H13-J13</f>
        <v>0</v>
      </c>
      <c r="L13" s="966">
        <f t="shared" ref="L13:L63" si="1">E13+F13-J13</f>
        <v>4.3281274259536371</v>
      </c>
      <c r="M13" s="966">
        <v>0</v>
      </c>
      <c r="N13" s="966">
        <v>0</v>
      </c>
      <c r="O13" s="1030">
        <f>D13+'T6B_Pay_FG_FCI-UPRY'!D13</f>
        <v>29.992137371752403</v>
      </c>
      <c r="P13" s="1030">
        <f>E13+'T6B_Pay_FG_FCI-UPRY'!E13</f>
        <v>13.710721918157702</v>
      </c>
      <c r="Q13" s="1030">
        <f>F13+'T6B_Pay_FG_FCI-UPRY'!F13</f>
        <v>12.043030308282162</v>
      </c>
      <c r="R13" s="1030">
        <f>SUM(P13:Q13)</f>
        <v>25.753752226439865</v>
      </c>
      <c r="S13" s="1030">
        <f>H13+'T6B_Pay_FG_FCI-UPRY'!J13</f>
        <v>17.886200000000002</v>
      </c>
      <c r="T13" s="1030">
        <f>J13+'T6B_Pay_FG_FCI-UPRY'!J13</f>
        <v>17.886200000000002</v>
      </c>
    </row>
    <row r="14" spans="1:20" ht="17.25" customHeight="1">
      <c r="A14" s="761">
        <v>2</v>
      </c>
      <c r="B14" s="762" t="s">
        <v>671</v>
      </c>
      <c r="C14" s="964">
        <v>86209.549999999988</v>
      </c>
      <c r="D14" s="965">
        <v>45.436736167250245</v>
      </c>
      <c r="E14" s="965">
        <v>22.183554660284102</v>
      </c>
      <c r="F14" s="965">
        <v>18.184352916394776</v>
      </c>
      <c r="G14" s="966">
        <v>1341.46</v>
      </c>
      <c r="H14" s="966">
        <v>28.882999999999999</v>
      </c>
      <c r="I14" s="966">
        <v>1341.46</v>
      </c>
      <c r="J14" s="966">
        <v>28.882999999999999</v>
      </c>
      <c r="K14" s="966">
        <f t="shared" si="0"/>
        <v>0</v>
      </c>
      <c r="L14" s="966">
        <f t="shared" si="1"/>
        <v>11.484907576678875</v>
      </c>
      <c r="M14" s="966">
        <v>0</v>
      </c>
      <c r="N14" s="966">
        <v>0</v>
      </c>
      <c r="O14" s="1030">
        <f>D14+'T6B_Pay_FG_FCI-UPRY'!D14</f>
        <v>65.77400430056224</v>
      </c>
      <c r="P14" s="1030">
        <f>E14+'T6B_Pay_FG_FCI-UPRY'!E14</f>
        <v>30.847029635707493</v>
      </c>
      <c r="Q14" s="1030">
        <f>F14+'T6B_Pay_FG_FCI-UPRY'!F14</f>
        <v>26.377618053495386</v>
      </c>
      <c r="R14" s="1030">
        <f t="shared" ref="R14:R63" si="2">SUM(P14:Q14)</f>
        <v>57.224647689202882</v>
      </c>
      <c r="S14" s="1030">
        <f>H14+'T6B_Pay_FG_FCI-UPRY'!J14</f>
        <v>42.430099999999996</v>
      </c>
      <c r="T14" s="1030">
        <f>J14+'T6B_Pay_FG_FCI-UPRY'!J14</f>
        <v>42.430099999999996</v>
      </c>
    </row>
    <row r="15" spans="1:20" s="968" customFormat="1" ht="17.25" customHeight="1">
      <c r="A15" s="761">
        <v>3</v>
      </c>
      <c r="B15" s="699" t="s">
        <v>844</v>
      </c>
      <c r="C15" s="964">
        <v>38898</v>
      </c>
      <c r="D15" s="965">
        <v>20.501187669274461</v>
      </c>
      <c r="E15" s="965">
        <v>10.009284460662782</v>
      </c>
      <c r="F15" s="965">
        <v>8.2048329882469417</v>
      </c>
      <c r="G15" s="966">
        <v>717.13800000000003</v>
      </c>
      <c r="H15" s="966">
        <v>20.354460000000003</v>
      </c>
      <c r="I15" s="966">
        <v>717.13800000000003</v>
      </c>
      <c r="J15" s="966">
        <v>20.354460000000003</v>
      </c>
      <c r="K15" s="966">
        <f t="shared" si="0"/>
        <v>0</v>
      </c>
      <c r="L15" s="966">
        <f t="shared" si="1"/>
        <v>-2.1403425510902778</v>
      </c>
      <c r="M15" s="966">
        <v>0</v>
      </c>
      <c r="N15" s="966">
        <v>0</v>
      </c>
      <c r="O15" s="1030">
        <f>D15+'T6B_Pay_FG_FCI-UPRY'!D15</f>
        <v>39.783238861957258</v>
      </c>
      <c r="P15" s="1030">
        <f>E15+'T6B_Pay_FG_FCI-UPRY'!E15</f>
        <v>18.223247461377539</v>
      </c>
      <c r="Q15" s="1030">
        <f>F15+'T6B_Pay_FG_FCI-UPRY'!F15</f>
        <v>15.972983399266235</v>
      </c>
      <c r="R15" s="1030">
        <f t="shared" si="2"/>
        <v>34.196230860643773</v>
      </c>
      <c r="S15" s="1030">
        <f>H15+'T6B_Pay_FG_FCI-UPRY'!J15</f>
        <v>40.446740000000005</v>
      </c>
      <c r="T15" s="1030">
        <f>J15+'T6B_Pay_FG_FCI-UPRY'!J15</f>
        <v>40.446740000000005</v>
      </c>
    </row>
    <row r="16" spans="1:20" s="967" customFormat="1" ht="17.25" customHeight="1">
      <c r="A16" s="761">
        <v>4</v>
      </c>
      <c r="B16" s="763" t="s">
        <v>673</v>
      </c>
      <c r="C16" s="964">
        <v>46968</v>
      </c>
      <c r="D16" s="965">
        <v>24.754480499009794</v>
      </c>
      <c r="E16" s="965">
        <v>12.085867462296507</v>
      </c>
      <c r="F16" s="965">
        <v>9.9070542390863885</v>
      </c>
      <c r="G16" s="966">
        <v>921.42000000000007</v>
      </c>
      <c r="H16" s="966">
        <v>19.870200000000001</v>
      </c>
      <c r="I16" s="966">
        <v>921.42000000000007</v>
      </c>
      <c r="J16" s="966">
        <v>19.870200000000001</v>
      </c>
      <c r="K16" s="966">
        <f t="shared" si="0"/>
        <v>0</v>
      </c>
      <c r="L16" s="966">
        <f t="shared" si="1"/>
        <v>2.122721701382897</v>
      </c>
      <c r="M16" s="966">
        <v>0</v>
      </c>
      <c r="N16" s="966">
        <v>0</v>
      </c>
      <c r="O16" s="1030">
        <f>D16+'T6B_Pay_FG_FCI-UPRY'!D16</f>
        <v>44.616782267447434</v>
      </c>
      <c r="P16" s="1030">
        <f>E16+'T6B_Pay_FG_FCI-UPRY'!E16</f>
        <v>20.547011466358171</v>
      </c>
      <c r="Q16" s="1030">
        <f>F16+'T6B_Pay_FG_FCI-UPRY'!F16</f>
        <v>17.90896991208438</v>
      </c>
      <c r="R16" s="1030">
        <f t="shared" si="2"/>
        <v>38.455981378442551</v>
      </c>
      <c r="S16" s="1030">
        <f>H16+'T6B_Pay_FG_FCI-UPRY'!J16</f>
        <v>38.141399999999997</v>
      </c>
      <c r="T16" s="1030">
        <f>J16+'T6B_Pay_FG_FCI-UPRY'!J16</f>
        <v>38.141399999999997</v>
      </c>
    </row>
    <row r="17" spans="1:20" s="967" customFormat="1" ht="17.25" customHeight="1">
      <c r="A17" s="761">
        <v>5</v>
      </c>
      <c r="B17" s="764" t="s">
        <v>674</v>
      </c>
      <c r="C17" s="964">
        <v>104370</v>
      </c>
      <c r="D17" s="965">
        <v>55.008199831409726</v>
      </c>
      <c r="E17" s="965">
        <v>26.856625511835432</v>
      </c>
      <c r="F17" s="965">
        <v>22.014972980187498</v>
      </c>
      <c r="G17" s="966">
        <v>1702.9899999999998</v>
      </c>
      <c r="H17" s="966">
        <v>36.680999999999997</v>
      </c>
      <c r="I17" s="966">
        <v>1702.9899999999998</v>
      </c>
      <c r="J17" s="966">
        <v>36.680999999999997</v>
      </c>
      <c r="K17" s="966">
        <f t="shared" si="0"/>
        <v>0</v>
      </c>
      <c r="L17" s="966">
        <f t="shared" si="1"/>
        <v>12.190598492022929</v>
      </c>
      <c r="M17" s="966">
        <v>0</v>
      </c>
      <c r="N17" s="966">
        <v>0</v>
      </c>
      <c r="O17" s="1030">
        <f>D17+'T6B_Pay_FG_FCI-UPRY'!D17</f>
        <v>90.885575812802671</v>
      </c>
      <c r="P17" s="1030">
        <f>E17+'T6B_Pay_FG_FCI-UPRY'!E17</f>
        <v>42.140032651928806</v>
      </c>
      <c r="Q17" s="1030">
        <f>F17+'T6B_Pay_FG_FCI-UPRY'!F17</f>
        <v>36.468873666952277</v>
      </c>
      <c r="R17" s="1030">
        <f t="shared" si="2"/>
        <v>78.608906318881083</v>
      </c>
      <c r="S17" s="1030">
        <f>H17+'T6B_Pay_FG_FCI-UPRY'!J17</f>
        <v>59.645800000000001</v>
      </c>
      <c r="T17" s="1030">
        <f>J17+'T6B_Pay_FG_FCI-UPRY'!J17</f>
        <v>59.645800000000001</v>
      </c>
    </row>
    <row r="18" spans="1:20" s="969" customFormat="1" ht="17.25" customHeight="1">
      <c r="A18" s="761">
        <v>6</v>
      </c>
      <c r="B18" s="764" t="s">
        <v>675</v>
      </c>
      <c r="C18" s="964">
        <v>88192</v>
      </c>
      <c r="D18" s="965">
        <v>46.481586275095211</v>
      </c>
      <c r="E18" s="965">
        <v>22.693681298647029</v>
      </c>
      <c r="F18" s="965">
        <v>18.602515062457563</v>
      </c>
      <c r="G18" s="966">
        <v>1373.96</v>
      </c>
      <c r="H18" s="966">
        <v>38.819800000000001</v>
      </c>
      <c r="I18" s="966">
        <v>1373.96</v>
      </c>
      <c r="J18" s="966">
        <v>38.819800000000001</v>
      </c>
      <c r="K18" s="966">
        <f t="shared" si="0"/>
        <v>0</v>
      </c>
      <c r="L18" s="966">
        <f t="shared" si="1"/>
        <v>2.4763963611045909</v>
      </c>
      <c r="M18" s="966">
        <v>0</v>
      </c>
      <c r="N18" s="966">
        <v>0</v>
      </c>
      <c r="O18" s="1030">
        <f>D18+'T6B_Pay_FG_FCI-UPRY'!D18</f>
        <v>100.83277901827643</v>
      </c>
      <c r="P18" s="1030">
        <f>E18+'T6B_Pay_FG_FCI-UPRY'!E18</f>
        <v>45.846751569854632</v>
      </c>
      <c r="Q18" s="1030">
        <f>F18+'T6B_Pay_FG_FCI-UPRY'!F18</f>
        <v>40.49895315549368</v>
      </c>
      <c r="R18" s="1030">
        <f t="shared" si="2"/>
        <v>86.345704725348313</v>
      </c>
      <c r="S18" s="1030">
        <f>H18+'T6B_Pay_FG_FCI-UPRY'!J18</f>
        <v>81.83959999999999</v>
      </c>
      <c r="T18" s="1030">
        <f>J18+'T6B_Pay_FG_FCI-UPRY'!J18</f>
        <v>81.83959999999999</v>
      </c>
    </row>
    <row r="19" spans="1:20" s="969" customFormat="1" ht="17.25" customHeight="1">
      <c r="A19" s="761">
        <v>7</v>
      </c>
      <c r="B19" s="764" t="s">
        <v>676</v>
      </c>
      <c r="C19" s="964">
        <v>82064</v>
      </c>
      <c r="D19" s="965">
        <v>43.251824384064463</v>
      </c>
      <c r="E19" s="965">
        <v>21.116816288236684</v>
      </c>
      <c r="F19" s="965">
        <v>17.309923758226567</v>
      </c>
      <c r="G19" s="966">
        <v>1564.54</v>
      </c>
      <c r="H19" s="966">
        <v>33.6907</v>
      </c>
      <c r="I19" s="966">
        <v>1564.54</v>
      </c>
      <c r="J19" s="966">
        <v>33.6907</v>
      </c>
      <c r="K19" s="966">
        <f t="shared" si="0"/>
        <v>0</v>
      </c>
      <c r="L19" s="966">
        <f t="shared" si="1"/>
        <v>4.7360400464632519</v>
      </c>
      <c r="M19" s="966">
        <v>0</v>
      </c>
      <c r="N19" s="966">
        <v>0</v>
      </c>
      <c r="O19" s="1030">
        <f>D19+'T6B_Pay_FG_FCI-UPRY'!D19</f>
        <v>92.834354823907091</v>
      </c>
      <c r="P19" s="1030">
        <f>E19+'T6B_Pay_FG_FCI-UPRY'!E19</f>
        <v>42.238483606972579</v>
      </c>
      <c r="Q19" s="1030">
        <f>F19+'T6B_Pay_FG_FCI-UPRY'!F19</f>
        <v>37.285213231672394</v>
      </c>
      <c r="R19" s="1030">
        <f t="shared" si="2"/>
        <v>79.52369683864498</v>
      </c>
      <c r="S19" s="1030">
        <f>H19+'T6B_Pay_FG_FCI-UPRY'!J19</f>
        <v>69.972700000000003</v>
      </c>
      <c r="T19" s="1030">
        <f>J19+'T6B_Pay_FG_FCI-UPRY'!J19</f>
        <v>69.972700000000003</v>
      </c>
    </row>
    <row r="20" spans="1:20" s="967" customFormat="1" ht="17.25" customHeight="1">
      <c r="A20" s="761">
        <v>8</v>
      </c>
      <c r="B20" s="764" t="s">
        <v>677</v>
      </c>
      <c r="C20" s="964">
        <v>57771</v>
      </c>
      <c r="D20" s="965">
        <v>30.448200751752147</v>
      </c>
      <c r="E20" s="965">
        <v>14.865709614297639</v>
      </c>
      <c r="F20" s="965">
        <v>12.185752649596742</v>
      </c>
      <c r="G20" s="970">
        <v>1177.1599999999999</v>
      </c>
      <c r="H20" s="966">
        <v>26.284399999999998</v>
      </c>
      <c r="I20" s="970">
        <v>1177.1599999999999</v>
      </c>
      <c r="J20" s="970">
        <v>26.284399999999998</v>
      </c>
      <c r="K20" s="966">
        <f t="shared" si="0"/>
        <v>0</v>
      </c>
      <c r="L20" s="966">
        <f t="shared" si="1"/>
        <v>0.76706226389438115</v>
      </c>
      <c r="M20" s="966">
        <v>0</v>
      </c>
      <c r="N20" s="966">
        <v>0</v>
      </c>
      <c r="O20" s="1030">
        <f>D20+'T6B_Pay_FG_FCI-UPRY'!D20</f>
        <v>58.137948213319248</v>
      </c>
      <c r="P20" s="1030">
        <f>E20+'T6B_Pay_FG_FCI-UPRY'!E20</f>
        <v>26.661268026400506</v>
      </c>
      <c r="Q20" s="1030">
        <f>F20+'T6B_Pay_FG_FCI-UPRY'!F20</f>
        <v>23.341107491005886</v>
      </c>
      <c r="R20" s="1030">
        <f t="shared" si="2"/>
        <v>50.002375517406392</v>
      </c>
      <c r="S20" s="1030">
        <f>H20+'T6B_Pay_FG_FCI-UPRY'!J20</f>
        <v>54.870800000000003</v>
      </c>
      <c r="T20" s="1030">
        <f>J20+'T6B_Pay_FG_FCI-UPRY'!J20</f>
        <v>54.870800000000003</v>
      </c>
    </row>
    <row r="21" spans="1:20" s="967" customFormat="1" ht="17.25" customHeight="1">
      <c r="A21" s="761">
        <v>9</v>
      </c>
      <c r="B21" s="764" t="s">
        <v>678</v>
      </c>
      <c r="C21" s="964">
        <v>67468</v>
      </c>
      <c r="D21" s="965">
        <v>35.559003796354808</v>
      </c>
      <c r="E21" s="965">
        <v>17.360954393336332</v>
      </c>
      <c r="F21" s="965">
        <v>14.231160266621538</v>
      </c>
      <c r="G21" s="970">
        <v>899.93999999999994</v>
      </c>
      <c r="H21" s="966">
        <v>20.807600000000001</v>
      </c>
      <c r="I21" s="970">
        <v>899.93999999999994</v>
      </c>
      <c r="J21" s="970">
        <v>20.807600000000001</v>
      </c>
      <c r="K21" s="966">
        <f t="shared" si="0"/>
        <v>0</v>
      </c>
      <c r="L21" s="966">
        <f t="shared" si="1"/>
        <v>10.784514659957871</v>
      </c>
      <c r="M21" s="966">
        <v>0</v>
      </c>
      <c r="N21" s="966">
        <v>0</v>
      </c>
      <c r="O21" s="1030">
        <f>D21+'T6B_Pay_FG_FCI-UPRY'!D21</f>
        <v>64.516911452136455</v>
      </c>
      <c r="P21" s="1030">
        <f>E21+'T6B_Pay_FG_FCI-UPRY'!E21</f>
        <v>29.696736498975</v>
      </c>
      <c r="Q21" s="1030">
        <f>F21+'T6B_Pay_FG_FCI-UPRY'!F21</f>
        <v>25.897418177184669</v>
      </c>
      <c r="R21" s="1030">
        <f t="shared" si="2"/>
        <v>55.594154676159668</v>
      </c>
      <c r="S21" s="1030">
        <f>H21+'T6B_Pay_FG_FCI-UPRY'!J21</f>
        <v>40.461399999999998</v>
      </c>
      <c r="T21" s="1030">
        <f>J21+'T6B_Pay_FG_FCI-UPRY'!J21</f>
        <v>40.461399999999998</v>
      </c>
    </row>
    <row r="22" spans="1:20" s="967" customFormat="1" ht="17.25" customHeight="1">
      <c r="A22" s="761">
        <v>10</v>
      </c>
      <c r="B22" s="764" t="s">
        <v>679</v>
      </c>
      <c r="C22" s="964">
        <v>44372</v>
      </c>
      <c r="D22" s="965">
        <v>23.386258914624054</v>
      </c>
      <c r="E22" s="965">
        <v>11.41786133190727</v>
      </c>
      <c r="F22" s="965">
        <v>9.3594747635994988</v>
      </c>
      <c r="G22" s="970">
        <v>792.06</v>
      </c>
      <c r="H22" s="966">
        <v>17.441199999999998</v>
      </c>
      <c r="I22" s="970">
        <v>792.06</v>
      </c>
      <c r="J22" s="970">
        <v>17.441199999999998</v>
      </c>
      <c r="K22" s="966">
        <f t="shared" si="0"/>
        <v>0</v>
      </c>
      <c r="L22" s="966">
        <f t="shared" si="1"/>
        <v>3.3361360955067703</v>
      </c>
      <c r="M22" s="966">
        <v>0</v>
      </c>
      <c r="N22" s="966">
        <v>0</v>
      </c>
      <c r="O22" s="1030">
        <f>D22+'T6B_Pay_FG_FCI-UPRY'!D22</f>
        <v>41.383526090321702</v>
      </c>
      <c r="P22" s="1030">
        <f>E22+'T6B_Pay_FG_FCI-UPRY'!E22</f>
        <v>19.08451905508857</v>
      </c>
      <c r="Q22" s="1030">
        <f>F22+'T6B_Pay_FG_FCI-UPRY'!F22</f>
        <v>16.61002487422121</v>
      </c>
      <c r="R22" s="1030">
        <f t="shared" si="2"/>
        <v>35.694543929309781</v>
      </c>
      <c r="S22" s="1030">
        <f>H22+'T6B_Pay_FG_FCI-UPRY'!J22</f>
        <v>31.466100000000001</v>
      </c>
      <c r="T22" s="1030">
        <f>J22+'T6B_Pay_FG_FCI-UPRY'!J22</f>
        <v>31.466100000000001</v>
      </c>
    </row>
    <row r="23" spans="1:20" s="967" customFormat="1" ht="17.25" customHeight="1">
      <c r="A23" s="761">
        <v>11</v>
      </c>
      <c r="B23" s="764" t="s">
        <v>680</v>
      </c>
      <c r="C23" s="964">
        <v>128608.56000000001</v>
      </c>
      <c r="D23" s="965">
        <v>67.783130866243638</v>
      </c>
      <c r="E23" s="965">
        <v>33.093723613456149</v>
      </c>
      <c r="F23" s="965">
        <v>27.1276609506642</v>
      </c>
      <c r="G23" s="970">
        <v>2160.7799999999997</v>
      </c>
      <c r="H23" s="966">
        <v>46.627400000000002</v>
      </c>
      <c r="I23" s="970">
        <v>2160.7799999999997</v>
      </c>
      <c r="J23" s="970">
        <v>46.627400000000002</v>
      </c>
      <c r="K23" s="966">
        <f t="shared" si="0"/>
        <v>0</v>
      </c>
      <c r="L23" s="966">
        <f t="shared" si="1"/>
        <v>13.593984564120348</v>
      </c>
      <c r="M23" s="966">
        <v>0</v>
      </c>
      <c r="N23" s="966">
        <v>0</v>
      </c>
      <c r="O23" s="1030">
        <f>D23+'T6B_Pay_FG_FCI-UPRY'!D23</f>
        <v>131.24180365589072</v>
      </c>
      <c r="P23" s="1030">
        <f>E23+'T6B_Pay_FG_FCI-UPRY'!E23</f>
        <v>60.12649026052479</v>
      </c>
      <c r="Q23" s="1030">
        <f>F23+'T6B_Pay_FG_FCI-UPRY'!F23</f>
        <v>52.693225017868023</v>
      </c>
      <c r="R23" s="1030">
        <f t="shared" si="2"/>
        <v>112.81971527839281</v>
      </c>
      <c r="S23" s="1030">
        <f>H23+'T6B_Pay_FG_FCI-UPRY'!J23</f>
        <v>77.448999999999998</v>
      </c>
      <c r="T23" s="1030">
        <f>J23+'T6B_Pay_FG_FCI-UPRY'!J23</f>
        <v>77.448999999999998</v>
      </c>
    </row>
    <row r="24" spans="1:20" s="967" customFormat="1" ht="17.25" customHeight="1">
      <c r="A24" s="761">
        <v>12</v>
      </c>
      <c r="B24" s="764" t="s">
        <v>681</v>
      </c>
      <c r="C24" s="964">
        <v>103990</v>
      </c>
      <c r="D24" s="965">
        <v>54.807920862971137</v>
      </c>
      <c r="E24" s="965">
        <v>26.758843412625911</v>
      </c>
      <c r="F24" s="965">
        <v>21.934818819677091</v>
      </c>
      <c r="G24" s="970">
        <v>1864.66</v>
      </c>
      <c r="H24" s="966">
        <v>40.173900000000003</v>
      </c>
      <c r="I24" s="970">
        <v>1864.66</v>
      </c>
      <c r="J24" s="970">
        <v>40.173900000000003</v>
      </c>
      <c r="K24" s="966">
        <f t="shared" si="0"/>
        <v>0</v>
      </c>
      <c r="L24" s="966">
        <f t="shared" si="1"/>
        <v>8.5197622323029947</v>
      </c>
      <c r="M24" s="966">
        <v>0</v>
      </c>
      <c r="N24" s="966">
        <v>0</v>
      </c>
      <c r="O24" s="1030">
        <f>D24+'T6B_Pay_FG_FCI-UPRY'!D24</f>
        <v>118.95608649229416</v>
      </c>
      <c r="P24" s="1030">
        <f>E24+'T6B_Pay_FG_FCI-UPRY'!E24</f>
        <v>54.085327186454656</v>
      </c>
      <c r="Q24" s="1030">
        <f>F24+'T6B_Pay_FG_FCI-UPRY'!F24</f>
        <v>47.778158525603217</v>
      </c>
      <c r="R24" s="1030">
        <f t="shared" si="2"/>
        <v>101.86348571205787</v>
      </c>
      <c r="S24" s="1030">
        <f>H24+'T6B_Pay_FG_FCI-UPRY'!J24</f>
        <v>85.099199999999996</v>
      </c>
      <c r="T24" s="1030">
        <f>J24+'T6B_Pay_FG_FCI-UPRY'!J24</f>
        <v>85.099199999999996</v>
      </c>
    </row>
    <row r="25" spans="1:20" s="967" customFormat="1" ht="17.25" customHeight="1">
      <c r="A25" s="761">
        <v>13</v>
      </c>
      <c r="B25" s="764" t="s">
        <v>682</v>
      </c>
      <c r="C25" s="964">
        <v>82739</v>
      </c>
      <c r="D25" s="965">
        <v>43.607583078001433</v>
      </c>
      <c r="E25" s="965">
        <v>21.290508174990435</v>
      </c>
      <c r="F25" s="965">
        <v>17.452302859133212</v>
      </c>
      <c r="G25" s="970">
        <v>1461.5500000000002</v>
      </c>
      <c r="H25" s="966">
        <v>31.585600000000007</v>
      </c>
      <c r="I25" s="970">
        <v>1461.5500000000002</v>
      </c>
      <c r="J25" s="970">
        <v>31.585600000000007</v>
      </c>
      <c r="K25" s="966">
        <f t="shared" si="0"/>
        <v>0</v>
      </c>
      <c r="L25" s="966">
        <f t="shared" si="1"/>
        <v>7.157211034123641</v>
      </c>
      <c r="M25" s="966">
        <v>0</v>
      </c>
      <c r="N25" s="966">
        <v>0</v>
      </c>
      <c r="O25" s="1030">
        <f>D25+'T6B_Pay_FG_FCI-UPRY'!D25</f>
        <v>88.09372442274217</v>
      </c>
      <c r="P25" s="1030">
        <f>E25+'T6B_Pay_FG_FCI-UPRY'!E25</f>
        <v>40.241164171015043</v>
      </c>
      <c r="Q25" s="1030">
        <f>F25+'T6B_Pay_FG_FCI-UPRY'!F25</f>
        <v>35.374412582757941</v>
      </c>
      <c r="R25" s="1030">
        <f t="shared" si="2"/>
        <v>75.615576753772984</v>
      </c>
      <c r="S25" s="1030">
        <f>H25+'T6B_Pay_FG_FCI-UPRY'!J25</f>
        <v>63.956300000000006</v>
      </c>
      <c r="T25" s="1030">
        <f>J25+'T6B_Pay_FG_FCI-UPRY'!J25</f>
        <v>63.956300000000006</v>
      </c>
    </row>
    <row r="26" spans="1:20" s="967" customFormat="1" ht="17.25" customHeight="1">
      <c r="A26" s="761">
        <v>14</v>
      </c>
      <c r="B26" s="764" t="s">
        <v>683</v>
      </c>
      <c r="C26" s="964">
        <v>35266</v>
      </c>
      <c r="D26" s="965">
        <v>18.586942370935091</v>
      </c>
      <c r="E26" s="965">
        <v>9.0746934492707503</v>
      </c>
      <c r="F26" s="965">
        <v>7.4387279593685181</v>
      </c>
      <c r="G26" s="970">
        <v>655.99</v>
      </c>
      <c r="H26" s="966">
        <v>14.298499999999999</v>
      </c>
      <c r="I26" s="970">
        <v>655.99</v>
      </c>
      <c r="J26" s="970">
        <v>14.298499999999999</v>
      </c>
      <c r="K26" s="966">
        <f t="shared" si="0"/>
        <v>0</v>
      </c>
      <c r="L26" s="966">
        <f t="shared" si="1"/>
        <v>2.2149214086392686</v>
      </c>
      <c r="M26" s="966">
        <v>0</v>
      </c>
      <c r="N26" s="966">
        <v>0</v>
      </c>
      <c r="O26" s="1030">
        <f>D26+'T6B_Pay_FG_FCI-UPRY'!D26</f>
        <v>37.124087981373265</v>
      </c>
      <c r="P26" s="1030">
        <f>E26+'T6B_Pay_FG_FCI-UPRY'!E26</f>
        <v>16.971334043233206</v>
      </c>
      <c r="Q26" s="1030">
        <f>F26+'T6B_Pay_FG_FCI-UPRY'!F26</f>
        <v>14.906778627520206</v>
      </c>
      <c r="R26" s="1030">
        <f t="shared" si="2"/>
        <v>31.87811267075341</v>
      </c>
      <c r="S26" s="1030">
        <f>H26+'T6B_Pay_FG_FCI-UPRY'!J26</f>
        <v>29.434100000000001</v>
      </c>
      <c r="T26" s="1030">
        <f>J26+'T6B_Pay_FG_FCI-UPRY'!J26</f>
        <v>29.434100000000001</v>
      </c>
    </row>
    <row r="27" spans="1:20" s="967" customFormat="1" ht="17.25" customHeight="1">
      <c r="A27" s="761">
        <v>15</v>
      </c>
      <c r="B27" s="764" t="s">
        <v>684</v>
      </c>
      <c r="C27" s="964">
        <v>61217</v>
      </c>
      <c r="D27" s="965">
        <v>32.264414765539996</v>
      </c>
      <c r="E27" s="965">
        <v>15.752438861339748</v>
      </c>
      <c r="F27" s="965">
        <v>12.912624326225332</v>
      </c>
      <c r="G27" s="970">
        <v>1032.94</v>
      </c>
      <c r="H27" s="966">
        <v>22.575800000000001</v>
      </c>
      <c r="I27" s="970">
        <v>1032.94</v>
      </c>
      <c r="J27" s="970">
        <v>22.575800000000001</v>
      </c>
      <c r="K27" s="966">
        <f t="shared" si="0"/>
        <v>0</v>
      </c>
      <c r="L27" s="966">
        <f t="shared" si="1"/>
        <v>6.0892631875650807</v>
      </c>
      <c r="M27" s="966">
        <v>0</v>
      </c>
      <c r="N27" s="966">
        <v>0</v>
      </c>
      <c r="O27" s="1030">
        <f>D27+'T6B_Pay_FG_FCI-UPRY'!D27</f>
        <v>68.080045119499289</v>
      </c>
      <c r="P27" s="1030">
        <f>E27+'T6B_Pay_FG_FCI-UPRY'!E27</f>
        <v>31.009542975156094</v>
      </c>
      <c r="Q27" s="1030">
        <f>F27+'T6B_Pay_FG_FCI-UPRY'!F27</f>
        <v>27.341649582656771</v>
      </c>
      <c r="R27" s="1030">
        <f t="shared" si="2"/>
        <v>58.351192557812865</v>
      </c>
      <c r="S27" s="1030">
        <f>H27+'T6B_Pay_FG_FCI-UPRY'!J27</f>
        <v>46.722099999999998</v>
      </c>
      <c r="T27" s="1030">
        <f>J27+'T6B_Pay_FG_FCI-UPRY'!J27</f>
        <v>46.722099999999998</v>
      </c>
    </row>
    <row r="28" spans="1:20" ht="17.25" customHeight="1">
      <c r="A28" s="761">
        <v>16</v>
      </c>
      <c r="B28" s="764" t="s">
        <v>685</v>
      </c>
      <c r="C28" s="964">
        <v>109116</v>
      </c>
      <c r="D28" s="965">
        <v>57.509578737224338</v>
      </c>
      <c r="E28" s="965">
        <v>28.077872466699578</v>
      </c>
      <c r="F28" s="965">
        <v>23.016056258562219</v>
      </c>
      <c r="G28" s="970">
        <v>2095.06</v>
      </c>
      <c r="H28" s="966">
        <v>45.271500000000003</v>
      </c>
      <c r="I28" s="970">
        <v>2095.06</v>
      </c>
      <c r="J28" s="970">
        <v>45.271500000000003</v>
      </c>
      <c r="K28" s="966">
        <f t="shared" si="0"/>
        <v>0</v>
      </c>
      <c r="L28" s="966">
        <f t="shared" si="1"/>
        <v>5.8224287252617941</v>
      </c>
      <c r="M28" s="966">
        <v>0</v>
      </c>
      <c r="N28" s="966">
        <v>0</v>
      </c>
      <c r="O28" s="1030">
        <f>D28+'T6B_Pay_FG_FCI-UPRY'!D28</f>
        <v>98.751699809873202</v>
      </c>
      <c r="P28" s="1030">
        <f>E28+'T6B_Pay_FG_FCI-UPRY'!E28</f>
        <v>45.646607928323618</v>
      </c>
      <c r="Q28" s="1030">
        <f>F28+'T6B_Pay_FG_FCI-UPRY'!F28</f>
        <v>39.631249142366073</v>
      </c>
      <c r="R28" s="1030">
        <f t="shared" si="2"/>
        <v>85.277857070689691</v>
      </c>
      <c r="S28" s="1030">
        <f>H28+'T6B_Pay_FG_FCI-UPRY'!J28</f>
        <v>79.090800000000002</v>
      </c>
      <c r="T28" s="1030">
        <f>J28+'T6B_Pay_FG_FCI-UPRY'!J28</f>
        <v>79.090800000000002</v>
      </c>
    </row>
    <row r="29" spans="1:20" s="967" customFormat="1" ht="17.25" customHeight="1">
      <c r="A29" s="761">
        <v>17</v>
      </c>
      <c r="B29" s="764" t="s">
        <v>686</v>
      </c>
      <c r="C29" s="964">
        <v>54946</v>
      </c>
      <c r="D29" s="965">
        <v>28.959284736386309</v>
      </c>
      <c r="E29" s="965">
        <v>14.138776903068981</v>
      </c>
      <c r="F29" s="965">
        <v>11.589869745802263</v>
      </c>
      <c r="G29" s="970">
        <v>1010.80367</v>
      </c>
      <c r="H29" s="966">
        <v>29.031473399999999</v>
      </c>
      <c r="I29" s="970">
        <v>1010.80367</v>
      </c>
      <c r="J29" s="970">
        <v>29.031473399999999</v>
      </c>
      <c r="K29" s="966">
        <f t="shared" si="0"/>
        <v>0</v>
      </c>
      <c r="L29" s="966">
        <f t="shared" si="1"/>
        <v>-3.3028267511287552</v>
      </c>
      <c r="M29" s="966">
        <v>0</v>
      </c>
      <c r="N29" s="966">
        <v>0</v>
      </c>
      <c r="O29" s="1030">
        <f>D29+'T6B_Pay_FG_FCI-UPRY'!D29</f>
        <v>57.943315542236036</v>
      </c>
      <c r="P29" s="1030">
        <f>E29+'T6B_Pay_FG_FCI-UPRY'!E29</f>
        <v>26.485687212132543</v>
      </c>
      <c r="Q29" s="1030">
        <f>F29+'T6B_Pay_FG_FCI-UPRY'!F29</f>
        <v>23.266651876891039</v>
      </c>
      <c r="R29" s="1030">
        <f t="shared" si="2"/>
        <v>49.752339089023579</v>
      </c>
      <c r="S29" s="1030">
        <f>H29+'T6B_Pay_FG_FCI-UPRY'!J29</f>
        <v>57.706075775000002</v>
      </c>
      <c r="T29" s="1030">
        <f>J29+'T6B_Pay_FG_FCI-UPRY'!J29</f>
        <v>57.706075775000002</v>
      </c>
    </row>
    <row r="30" spans="1:20" s="967" customFormat="1" ht="17.25" customHeight="1">
      <c r="A30" s="761">
        <v>18</v>
      </c>
      <c r="B30" s="764" t="s">
        <v>687</v>
      </c>
      <c r="C30" s="964">
        <v>59891</v>
      </c>
      <c r="D30" s="965">
        <v>31.565546575672705</v>
      </c>
      <c r="E30" s="965">
        <v>15.41123079936127</v>
      </c>
      <c r="F30" s="965">
        <v>12.632928492444279</v>
      </c>
      <c r="G30" s="970">
        <v>998.56500000000005</v>
      </c>
      <c r="H30" s="966">
        <v>20.500999999999998</v>
      </c>
      <c r="I30" s="970">
        <v>998.56500000000005</v>
      </c>
      <c r="J30" s="970">
        <v>20.500999999999998</v>
      </c>
      <c r="K30" s="966">
        <f t="shared" si="0"/>
        <v>0</v>
      </c>
      <c r="L30" s="966">
        <f t="shared" si="1"/>
        <v>7.5431592918055514</v>
      </c>
      <c r="M30" s="966">
        <v>0</v>
      </c>
      <c r="N30" s="966">
        <v>0</v>
      </c>
      <c r="O30" s="1030">
        <f>D30+'T6B_Pay_FG_FCI-UPRY'!D30</f>
        <v>55.731835220480171</v>
      </c>
      <c r="P30" s="1030">
        <f>E30+'T6B_Pay_FG_FCI-UPRY'!E30</f>
        <v>25.705830622245749</v>
      </c>
      <c r="Q30" s="1030">
        <f>F30+'T6B_Pay_FG_FCI-UPRY'!F30</f>
        <v>22.368789225985498</v>
      </c>
      <c r="R30" s="1030">
        <f t="shared" si="2"/>
        <v>48.074619848231251</v>
      </c>
      <c r="S30" s="1030">
        <f>H30+'T6B_Pay_FG_FCI-UPRY'!J30</f>
        <v>40.261380000000003</v>
      </c>
      <c r="T30" s="1030">
        <f>J30+'T6B_Pay_FG_FCI-UPRY'!J30</f>
        <v>40.261380000000003</v>
      </c>
    </row>
    <row r="31" spans="1:20" s="967" customFormat="1" ht="17.25" customHeight="1">
      <c r="A31" s="761">
        <v>19</v>
      </c>
      <c r="B31" s="764" t="s">
        <v>688</v>
      </c>
      <c r="C31" s="964">
        <v>51001.599999999999</v>
      </c>
      <c r="D31" s="965">
        <v>26.880389043993738</v>
      </c>
      <c r="E31" s="965">
        <v>13.123798713274176</v>
      </c>
      <c r="F31" s="965">
        <v>10.757869559704231</v>
      </c>
      <c r="G31" s="970">
        <v>1050.6099999999999</v>
      </c>
      <c r="H31" s="966">
        <v>23.712699999999998</v>
      </c>
      <c r="I31" s="970">
        <v>1050.6099999999999</v>
      </c>
      <c r="J31" s="970">
        <v>23.712699999999998</v>
      </c>
      <c r="K31" s="966">
        <f t="shared" si="0"/>
        <v>0</v>
      </c>
      <c r="L31" s="966">
        <f t="shared" si="1"/>
        <v>0.16896827297841099</v>
      </c>
      <c r="M31" s="966">
        <v>0</v>
      </c>
      <c r="N31" s="966">
        <v>0</v>
      </c>
      <c r="O31" s="1030">
        <f>D31+'T6B_Pay_FG_FCI-UPRY'!D31</f>
        <v>49.937631226819576</v>
      </c>
      <c r="P31" s="1030">
        <f>E31+'T6B_Pay_FG_FCI-UPRY'!E31</f>
        <v>22.945955718029033</v>
      </c>
      <c r="Q31" s="1030">
        <f>F31+'T6B_Pay_FG_FCI-UPRY'!F31</f>
        <v>20.046929294565835</v>
      </c>
      <c r="R31" s="1030">
        <f t="shared" si="2"/>
        <v>42.992885012594868</v>
      </c>
      <c r="S31" s="1030">
        <f>H31+'T6B_Pay_FG_FCI-UPRY'!J31</f>
        <v>43.967849999999999</v>
      </c>
      <c r="T31" s="1030">
        <f>J31+'T6B_Pay_FG_FCI-UPRY'!J31</f>
        <v>43.967849999999999</v>
      </c>
    </row>
    <row r="32" spans="1:20" s="967" customFormat="1" ht="17.25" customHeight="1">
      <c r="A32" s="761">
        <v>20</v>
      </c>
      <c r="B32" s="764" t="s">
        <v>689</v>
      </c>
      <c r="C32" s="964">
        <v>23688</v>
      </c>
      <c r="D32" s="965">
        <v>12.484758432561403</v>
      </c>
      <c r="E32" s="965">
        <v>6.0954272791449426</v>
      </c>
      <c r="F32" s="965">
        <v>4.9965572478172025</v>
      </c>
      <c r="G32" s="970">
        <v>479.20000000000005</v>
      </c>
      <c r="H32" s="966">
        <v>10.294</v>
      </c>
      <c r="I32" s="970">
        <v>479.20000000000005</v>
      </c>
      <c r="J32" s="970">
        <v>10.294</v>
      </c>
      <c r="K32" s="966">
        <f t="shared" si="0"/>
        <v>0</v>
      </c>
      <c r="L32" s="966">
        <f t="shared" si="1"/>
        <v>0.79798452696214461</v>
      </c>
      <c r="M32" s="966">
        <v>0</v>
      </c>
      <c r="N32" s="966">
        <v>0</v>
      </c>
      <c r="O32" s="1030">
        <f>D32+'T6B_Pay_FG_FCI-UPRY'!D32</f>
        <v>24.396914863610366</v>
      </c>
      <c r="P32" s="1030">
        <f>E32+'T6B_Pay_FG_FCI-UPRY'!E32</f>
        <v>11.169888040896963</v>
      </c>
      <c r="Q32" s="1030">
        <f>F32+'T6B_Pay_FG_FCI-UPRY'!F32</f>
        <v>9.7956018075108702</v>
      </c>
      <c r="R32" s="1030">
        <f t="shared" si="2"/>
        <v>20.965489848407834</v>
      </c>
      <c r="S32" s="1030">
        <f>H32+'T6B_Pay_FG_FCI-UPRY'!J32</f>
        <v>20.7302</v>
      </c>
      <c r="T32" s="1030">
        <f>J32+'T6B_Pay_FG_FCI-UPRY'!J32</f>
        <v>20.7302</v>
      </c>
    </row>
    <row r="33" spans="1:20" s="967" customFormat="1" ht="17.25" customHeight="1">
      <c r="A33" s="761">
        <v>21</v>
      </c>
      <c r="B33" s="764" t="s">
        <v>690</v>
      </c>
      <c r="C33" s="964">
        <v>48657</v>
      </c>
      <c r="D33" s="965">
        <v>25.644667808727633</v>
      </c>
      <c r="E33" s="965">
        <v>12.520483161151446</v>
      </c>
      <c r="F33" s="965">
        <v>10.263318389355016</v>
      </c>
      <c r="G33" s="970">
        <v>723.81</v>
      </c>
      <c r="H33" s="966">
        <v>15.5968</v>
      </c>
      <c r="I33" s="970">
        <v>723.81</v>
      </c>
      <c r="J33" s="970">
        <v>15.5968</v>
      </c>
      <c r="K33" s="966">
        <f t="shared" si="0"/>
        <v>0</v>
      </c>
      <c r="L33" s="966">
        <f t="shared" si="1"/>
        <v>7.1870015505064604</v>
      </c>
      <c r="M33" s="966">
        <v>0</v>
      </c>
      <c r="N33" s="966">
        <v>0</v>
      </c>
      <c r="O33" s="1030">
        <f>D33+'T6B_Pay_FG_FCI-UPRY'!D33</f>
        <v>55.693414882504058</v>
      </c>
      <c r="P33" s="1030">
        <f>E33+'T6B_Pay_FG_FCI-UPRY'!E33</f>
        <v>25.32095206435087</v>
      </c>
      <c r="Q33" s="1030">
        <f>F33+'T6B_Pay_FG_FCI-UPRY'!F33</f>
        <v>22.369042235807164</v>
      </c>
      <c r="R33" s="1030">
        <f t="shared" si="2"/>
        <v>47.689994300158034</v>
      </c>
      <c r="S33" s="1030">
        <f>H33+'T6B_Pay_FG_FCI-UPRY'!J33</f>
        <v>33.533799999999999</v>
      </c>
      <c r="T33" s="1030">
        <f>J33+'T6B_Pay_FG_FCI-UPRY'!J33</f>
        <v>33.533799999999999</v>
      </c>
    </row>
    <row r="34" spans="1:20" s="967" customFormat="1" ht="17.25" customHeight="1">
      <c r="A34" s="761">
        <v>22</v>
      </c>
      <c r="B34" s="764" t="s">
        <v>691</v>
      </c>
      <c r="C34" s="964">
        <v>61823</v>
      </c>
      <c r="D34" s="965">
        <v>32.583807015207853</v>
      </c>
      <c r="E34" s="965">
        <v>15.908375577447559</v>
      </c>
      <c r="F34" s="965">
        <v>13.040449119039298</v>
      </c>
      <c r="G34" s="970">
        <v>962.8900000000001</v>
      </c>
      <c r="H34" s="966">
        <v>21.709499999999998</v>
      </c>
      <c r="I34" s="970">
        <v>962.8900000000001</v>
      </c>
      <c r="J34" s="970">
        <v>21.709499999999998</v>
      </c>
      <c r="K34" s="966">
        <f t="shared" si="0"/>
        <v>0</v>
      </c>
      <c r="L34" s="966">
        <f t="shared" si="1"/>
        <v>7.2393246964868609</v>
      </c>
      <c r="M34" s="966">
        <v>0</v>
      </c>
      <c r="N34" s="966">
        <v>0</v>
      </c>
      <c r="O34" s="1030">
        <f>D34+'T6B_Pay_FG_FCI-UPRY'!D34</f>
        <v>62.638886973849267</v>
      </c>
      <c r="P34" s="1030">
        <f>E34+'T6B_Pay_FG_FCI-UPRY'!E34</f>
        <v>28.711542226931805</v>
      </c>
      <c r="Q34" s="1030">
        <f>F34+'T6B_Pay_FG_FCI-UPRY'!F34</f>
        <v>25.148724291679478</v>
      </c>
      <c r="R34" s="1030">
        <f t="shared" si="2"/>
        <v>53.860266518611283</v>
      </c>
      <c r="S34" s="1030">
        <f>H34+'T6B_Pay_FG_FCI-UPRY'!J34</f>
        <v>53.192599999999999</v>
      </c>
      <c r="T34" s="1030">
        <f>J34+'T6B_Pay_FG_FCI-UPRY'!J34</f>
        <v>53.192599999999999</v>
      </c>
    </row>
    <row r="35" spans="1:20" s="967" customFormat="1" ht="17.25" customHeight="1">
      <c r="A35" s="761">
        <v>23</v>
      </c>
      <c r="B35" s="764" t="s">
        <v>692</v>
      </c>
      <c r="C35" s="964">
        <v>82661.081999999995</v>
      </c>
      <c r="D35" s="965">
        <v>43.566516402573015</v>
      </c>
      <c r="E35" s="965">
        <v>21.270458212868835</v>
      </c>
      <c r="F35" s="965">
        <v>17.435867459452552</v>
      </c>
      <c r="G35" s="970">
        <v>1593.8799999999999</v>
      </c>
      <c r="H35" s="966">
        <v>35.058099999999996</v>
      </c>
      <c r="I35" s="970">
        <v>1593.8799999999999</v>
      </c>
      <c r="J35" s="970">
        <v>35.058099999999996</v>
      </c>
      <c r="K35" s="966">
        <f t="shared" si="0"/>
        <v>0</v>
      </c>
      <c r="L35" s="966">
        <f t="shared" si="1"/>
        <v>3.6482256723213879</v>
      </c>
      <c r="M35" s="966">
        <v>0</v>
      </c>
      <c r="N35" s="966">
        <v>0</v>
      </c>
      <c r="O35" s="1030">
        <f>D35+'T6B_Pay_FG_FCI-UPRY'!D35</f>
        <v>91.180311260011422</v>
      </c>
      <c r="P35" s="1030">
        <f>E35+'T6B_Pay_FG_FCI-UPRY'!E35</f>
        <v>41.553463655310388</v>
      </c>
      <c r="Q35" s="1030">
        <f>F35+'T6B_Pay_FG_FCI-UPRY'!F35</f>
        <v>36.618013404193029</v>
      </c>
      <c r="R35" s="1030">
        <f t="shared" si="2"/>
        <v>78.171477059503417</v>
      </c>
      <c r="S35" s="1030">
        <f>H35+'T6B_Pay_FG_FCI-UPRY'!J35</f>
        <v>62.241099999999996</v>
      </c>
      <c r="T35" s="1030">
        <f>J35+'T6B_Pay_FG_FCI-UPRY'!J35</f>
        <v>62.241099999999996</v>
      </c>
    </row>
    <row r="36" spans="1:20" s="967" customFormat="1" ht="17.25" customHeight="1">
      <c r="A36" s="761">
        <v>24</v>
      </c>
      <c r="B36" s="764" t="s">
        <v>715</v>
      </c>
      <c r="C36" s="964">
        <v>135395</v>
      </c>
      <c r="D36" s="965">
        <v>71.35992350458676</v>
      </c>
      <c r="E36" s="965">
        <v>34.840019269665213</v>
      </c>
      <c r="F36" s="965">
        <v>28.559138321859596</v>
      </c>
      <c r="G36" s="970">
        <v>2251.41</v>
      </c>
      <c r="H36" s="966">
        <v>49.207300000000004</v>
      </c>
      <c r="I36" s="970">
        <v>2251.41</v>
      </c>
      <c r="J36" s="970">
        <v>49.207300000000004</v>
      </c>
      <c r="K36" s="966">
        <f t="shared" si="0"/>
        <v>0</v>
      </c>
      <c r="L36" s="966">
        <f t="shared" si="1"/>
        <v>14.191857591524808</v>
      </c>
      <c r="M36" s="966">
        <v>0</v>
      </c>
      <c r="N36" s="966">
        <v>0</v>
      </c>
      <c r="O36" s="1030">
        <f>D36+'T6B_Pay_FG_FCI-UPRY'!D36</f>
        <v>101.11973270639794</v>
      </c>
      <c r="P36" s="1030">
        <f>E36+'T6B_Pay_FG_FCI-UPRY'!E36</f>
        <v>47.517403498619586</v>
      </c>
      <c r="Q36" s="1030">
        <f>F36+'T6B_Pay_FG_FCI-UPRY'!F36</f>
        <v>40.548457910982648</v>
      </c>
      <c r="R36" s="1030">
        <f t="shared" si="2"/>
        <v>88.065861409602235</v>
      </c>
      <c r="S36" s="1030">
        <f>H36+'T6B_Pay_FG_FCI-UPRY'!J36</f>
        <v>62.124500000000005</v>
      </c>
      <c r="T36" s="1030">
        <f>J36+'T6B_Pay_FG_FCI-UPRY'!J36</f>
        <v>62.124500000000005</v>
      </c>
    </row>
    <row r="37" spans="1:20" s="967" customFormat="1" ht="17.25" customHeight="1">
      <c r="A37" s="761">
        <v>25</v>
      </c>
      <c r="B37" s="764" t="s">
        <v>693</v>
      </c>
      <c r="C37" s="964">
        <v>68545</v>
      </c>
      <c r="D37" s="965">
        <v>36.126636556903129</v>
      </c>
      <c r="E37" s="965">
        <v>17.638089448201203</v>
      </c>
      <c r="F37" s="965">
        <v>14.458334032068143</v>
      </c>
      <c r="G37" s="970">
        <v>1101.5999999999999</v>
      </c>
      <c r="H37" s="966">
        <v>24.721200000000003</v>
      </c>
      <c r="I37" s="970">
        <v>1101.5999999999999</v>
      </c>
      <c r="J37" s="970">
        <v>24.721200000000003</v>
      </c>
      <c r="K37" s="966">
        <f t="shared" si="0"/>
        <v>0</v>
      </c>
      <c r="L37" s="966">
        <f t="shared" si="1"/>
        <v>7.3752234802693408</v>
      </c>
      <c r="M37" s="966">
        <v>0</v>
      </c>
      <c r="N37" s="966">
        <v>0</v>
      </c>
      <c r="O37" s="1030">
        <f>D37+'T6B_Pay_FG_FCI-UPRY'!D37</f>
        <v>82.367778619854633</v>
      </c>
      <c r="P37" s="1030">
        <f>E37+'T6B_Pay_FG_FCI-UPRY'!E37</f>
        <v>37.336358383407372</v>
      </c>
      <c r="Q37" s="1030">
        <f>F37+'T6B_Pay_FG_FCI-UPRY'!F37</f>
        <v>33.087480025552054</v>
      </c>
      <c r="R37" s="1030">
        <f t="shared" si="2"/>
        <v>70.423838408959426</v>
      </c>
      <c r="S37" s="1030">
        <f>H37+'T6B_Pay_FG_FCI-UPRY'!J37</f>
        <v>52.430599999999998</v>
      </c>
      <c r="T37" s="1030">
        <f>J37+'T6B_Pay_FG_FCI-UPRY'!J37</f>
        <v>52.430599999999998</v>
      </c>
    </row>
    <row r="38" spans="1:20" s="967" customFormat="1" ht="15.75" customHeight="1">
      <c r="A38" s="761">
        <v>26</v>
      </c>
      <c r="B38" s="764" t="s">
        <v>694</v>
      </c>
      <c r="C38" s="964">
        <v>78574</v>
      </c>
      <c r="D38" s="965">
        <v>41.412420173931089</v>
      </c>
      <c r="E38" s="965">
        <v>20.218764903391367</v>
      </c>
      <c r="F38" s="965">
        <v>16.573771073538875</v>
      </c>
      <c r="G38" s="970">
        <v>1461.9299999999998</v>
      </c>
      <c r="H38" s="966">
        <v>31.742000000000001</v>
      </c>
      <c r="I38" s="970">
        <v>1461.9299999999998</v>
      </c>
      <c r="J38" s="970">
        <v>31.742000000000001</v>
      </c>
      <c r="K38" s="966">
        <f t="shared" si="0"/>
        <v>0</v>
      </c>
      <c r="L38" s="966">
        <f t="shared" si="1"/>
        <v>5.050535976930238</v>
      </c>
      <c r="M38" s="966">
        <v>0</v>
      </c>
      <c r="N38" s="966">
        <v>0</v>
      </c>
      <c r="O38" s="1030">
        <f>D38+'T6B_Pay_FG_FCI-UPRY'!D38</f>
        <v>86.490686253548532</v>
      </c>
      <c r="P38" s="1030">
        <f>E38+'T6B_Pay_FG_FCI-UPRY'!E38</f>
        <v>39.421660177046924</v>
      </c>
      <c r="Q38" s="1030">
        <f>F38+'T6B_Pay_FG_FCI-UPRY'!F38</f>
        <v>34.734429795744873</v>
      </c>
      <c r="R38" s="1030">
        <f t="shared" si="2"/>
        <v>74.15608997279179</v>
      </c>
      <c r="S38" s="1030">
        <f>H38+'T6B_Pay_FG_FCI-UPRY'!J38</f>
        <v>61.167500000000004</v>
      </c>
      <c r="T38" s="1030">
        <f>J38+'T6B_Pay_FG_FCI-UPRY'!J38</f>
        <v>61.167500000000004</v>
      </c>
    </row>
    <row r="39" spans="1:20" ht="15.75" customHeight="1">
      <c r="A39" s="761">
        <v>27</v>
      </c>
      <c r="B39" s="764" t="s">
        <v>695</v>
      </c>
      <c r="C39" s="964">
        <v>98275</v>
      </c>
      <c r="D39" s="965">
        <v>51.795830587638122</v>
      </c>
      <c r="E39" s="965">
        <v>25.288252104777492</v>
      </c>
      <c r="F39" s="965">
        <v>20.729342432000827</v>
      </c>
      <c r="G39" s="970">
        <v>1816.81584</v>
      </c>
      <c r="H39" s="966">
        <v>39.069316799999996</v>
      </c>
      <c r="I39" s="970">
        <v>1816.81584</v>
      </c>
      <c r="J39" s="970">
        <v>39.069316799999996</v>
      </c>
      <c r="K39" s="966">
        <f t="shared" si="0"/>
        <v>0</v>
      </c>
      <c r="L39" s="966">
        <f t="shared" si="1"/>
        <v>6.9482777367783228</v>
      </c>
      <c r="M39" s="966">
        <v>0</v>
      </c>
      <c r="N39" s="966">
        <v>0</v>
      </c>
      <c r="O39" s="1030">
        <f>D39+'T6B_Pay_FG_FCI-UPRY'!D39</f>
        <v>95.515692863714889</v>
      </c>
      <c r="P39" s="1030">
        <f>E39+'T6B_Pay_FG_FCI-UPRY'!E39</f>
        <v>43.912480800338514</v>
      </c>
      <c r="Q39" s="1030">
        <f>F39+'T6B_Pay_FG_FCI-UPRY'!F39</f>
        <v>38.342741686873339</v>
      </c>
      <c r="R39" s="1030">
        <f t="shared" si="2"/>
        <v>82.255222487211853</v>
      </c>
      <c r="S39" s="1030">
        <f>H39+'T6B_Pay_FG_FCI-UPRY'!J39</f>
        <v>73.792366805</v>
      </c>
      <c r="T39" s="1030">
        <f>J39+'T6B_Pay_FG_FCI-UPRY'!J39</f>
        <v>73.792366805</v>
      </c>
    </row>
    <row r="40" spans="1:20" s="967" customFormat="1" ht="15.75" customHeight="1">
      <c r="A40" s="761">
        <v>28</v>
      </c>
      <c r="B40" s="764" t="s">
        <v>696</v>
      </c>
      <c r="C40" s="964">
        <v>69383</v>
      </c>
      <c r="D40" s="965">
        <v>36.568304387301922</v>
      </c>
      <c r="E40" s="965">
        <v>17.853724709089562</v>
      </c>
      <c r="F40" s="965">
        <v>14.635095049193724</v>
      </c>
      <c r="G40" s="970">
        <v>544.03</v>
      </c>
      <c r="H40" s="966">
        <v>16.320900000000002</v>
      </c>
      <c r="I40" s="970">
        <v>544.03</v>
      </c>
      <c r="J40" s="970">
        <v>16.320900000000002</v>
      </c>
      <c r="K40" s="966">
        <f t="shared" si="0"/>
        <v>0</v>
      </c>
      <c r="L40" s="966">
        <f t="shared" si="1"/>
        <v>16.167919758283283</v>
      </c>
      <c r="M40" s="966">
        <v>0</v>
      </c>
      <c r="N40" s="966">
        <v>0</v>
      </c>
      <c r="O40" s="1030">
        <f>D40+'T6B_Pay_FG_FCI-UPRY'!D40</f>
        <v>78.392259256921875</v>
      </c>
      <c r="P40" s="1030">
        <f>E40+'T6B_Pay_FG_FCI-UPRY'!E40</f>
        <v>35.670315610631711</v>
      </c>
      <c r="Q40" s="1030">
        <f>F40+'T6B_Pay_FG_FCI-UPRY'!F40</f>
        <v>31.484691026523279</v>
      </c>
      <c r="R40" s="1030">
        <f t="shared" si="2"/>
        <v>67.155006637154997</v>
      </c>
      <c r="S40" s="1030">
        <f>H40+'T6B_Pay_FG_FCI-UPRY'!J40</f>
        <v>36.134100000000004</v>
      </c>
      <c r="T40" s="1030">
        <f>J40+'T6B_Pay_FG_FCI-UPRY'!J40</f>
        <v>36.134100000000004</v>
      </c>
    </row>
    <row r="41" spans="1:20" s="967" customFormat="1" ht="15.75" customHeight="1">
      <c r="A41" s="761">
        <v>29</v>
      </c>
      <c r="B41" s="764" t="s">
        <v>716</v>
      </c>
      <c r="C41" s="964">
        <v>47668</v>
      </c>
      <c r="D41" s="965">
        <v>25.123415440870357</v>
      </c>
      <c r="E41" s="965">
        <v>12.265992381892989</v>
      </c>
      <c r="F41" s="965">
        <v>10.054706640026613</v>
      </c>
      <c r="G41" s="970">
        <v>1032.8009999999999</v>
      </c>
      <c r="H41" s="966">
        <v>21.923220000000001</v>
      </c>
      <c r="I41" s="970">
        <v>1032.8009999999999</v>
      </c>
      <c r="J41" s="970">
        <v>21.923220000000001</v>
      </c>
      <c r="K41" s="966">
        <f t="shared" si="0"/>
        <v>0</v>
      </c>
      <c r="L41" s="966">
        <f t="shared" si="1"/>
        <v>0.39747902191960094</v>
      </c>
      <c r="M41" s="966">
        <v>0</v>
      </c>
      <c r="N41" s="966">
        <v>0</v>
      </c>
      <c r="O41" s="1030">
        <f>D41+'T6B_Pay_FG_FCI-UPRY'!D41</f>
        <v>53.277838329406208</v>
      </c>
      <c r="P41" s="1030">
        <f>E41+'T6B_Pay_FG_FCI-UPRY'!E41</f>
        <v>24.259497927644738</v>
      </c>
      <c r="Q41" s="1030">
        <f>F41+'T6B_Pay_FG_FCI-UPRY'!F41</f>
        <v>21.397265040482814</v>
      </c>
      <c r="R41" s="1030">
        <f t="shared" si="2"/>
        <v>45.656762968127552</v>
      </c>
      <c r="S41" s="1030">
        <f>H41+'T6B_Pay_FG_FCI-UPRY'!J41</f>
        <v>40.941200000000002</v>
      </c>
      <c r="T41" s="1030">
        <f>J41+'T6B_Pay_FG_FCI-UPRY'!J41</f>
        <v>40.941200000000002</v>
      </c>
    </row>
    <row r="42" spans="1:20" s="967" customFormat="1" ht="15.75" customHeight="1">
      <c r="A42" s="761">
        <v>30</v>
      </c>
      <c r="B42" s="764" t="s">
        <v>697</v>
      </c>
      <c r="C42" s="964">
        <v>88767</v>
      </c>
      <c r="D42" s="965">
        <v>46.784639977337811</v>
      </c>
      <c r="E42" s="965">
        <v>22.841641054029854</v>
      </c>
      <c r="F42" s="965">
        <v>18.723800963229888</v>
      </c>
      <c r="G42" s="970">
        <v>2002.45</v>
      </c>
      <c r="H42" s="966">
        <v>43.421300000000002</v>
      </c>
      <c r="I42" s="970">
        <v>2002.45</v>
      </c>
      <c r="J42" s="970">
        <v>43.421300000000002</v>
      </c>
      <c r="K42" s="966">
        <f t="shared" si="0"/>
        <v>0</v>
      </c>
      <c r="L42" s="966">
        <f t="shared" si="1"/>
        <v>-1.855857982740261</v>
      </c>
      <c r="M42" s="966">
        <v>0</v>
      </c>
      <c r="N42" s="966">
        <v>0</v>
      </c>
      <c r="O42" s="1030">
        <f>D42+'T6B_Pay_FG_FCI-UPRY'!D42</f>
        <v>81.070087025793526</v>
      </c>
      <c r="P42" s="1030">
        <f>E42+'T6B_Pay_FG_FCI-UPRY'!E42</f>
        <v>37.446902221775851</v>
      </c>
      <c r="Q42" s="1030">
        <f>F42+'T6B_Pay_FG_FCI-UPRY'!F42</f>
        <v>32.536362029477388</v>
      </c>
      <c r="R42" s="1030">
        <f t="shared" si="2"/>
        <v>69.983264251253246</v>
      </c>
      <c r="S42" s="1030">
        <f>H42+'T6B_Pay_FG_FCI-UPRY'!J42</f>
        <v>80.969899999999996</v>
      </c>
      <c r="T42" s="1030">
        <f>J42+'T6B_Pay_FG_FCI-UPRY'!J42</f>
        <v>80.969899999999996</v>
      </c>
    </row>
    <row r="43" spans="1:20" s="967" customFormat="1" ht="15.75" customHeight="1">
      <c r="A43" s="761">
        <v>31</v>
      </c>
      <c r="B43" s="764" t="s">
        <v>698</v>
      </c>
      <c r="C43" s="964">
        <v>39912.6</v>
      </c>
      <c r="D43" s="965">
        <v>21.035932515005499</v>
      </c>
      <c r="E43" s="965">
        <v>10.270362665552197</v>
      </c>
      <c r="F43" s="965">
        <v>8.4188445968097287</v>
      </c>
      <c r="G43" s="970">
        <v>617.06000000000006</v>
      </c>
      <c r="H43" s="966">
        <v>13.32</v>
      </c>
      <c r="I43" s="970">
        <v>617.06000000000006</v>
      </c>
      <c r="J43" s="970">
        <v>13.32</v>
      </c>
      <c r="K43" s="966">
        <f t="shared" si="0"/>
        <v>0</v>
      </c>
      <c r="L43" s="966">
        <f t="shared" si="1"/>
        <v>5.3692072623619254</v>
      </c>
      <c r="M43" s="966">
        <v>0</v>
      </c>
      <c r="N43" s="966">
        <v>0</v>
      </c>
      <c r="O43" s="1030">
        <f>D43+'T6B_Pay_FG_FCI-UPRY'!D43</f>
        <v>47.734583495201434</v>
      </c>
      <c r="P43" s="1030">
        <f>E43+'T6B_Pay_FG_FCI-UPRY'!E43</f>
        <v>21.643723784080265</v>
      </c>
      <c r="Q43" s="1030">
        <f>F43+'T6B_Pay_FG_FCI-UPRY'!F43</f>
        <v>19.174916889791408</v>
      </c>
      <c r="R43" s="1030">
        <f t="shared" si="2"/>
        <v>40.81864067387167</v>
      </c>
      <c r="S43" s="1030">
        <f>H43+'T6B_Pay_FG_FCI-UPRY'!J43</f>
        <v>28.7349</v>
      </c>
      <c r="T43" s="1030">
        <f>J43+'T6B_Pay_FG_FCI-UPRY'!J43</f>
        <v>28.7349</v>
      </c>
    </row>
    <row r="44" spans="1:20" s="967" customFormat="1" ht="15.75" customHeight="1">
      <c r="A44" s="761">
        <v>32</v>
      </c>
      <c r="B44" s="764" t="s">
        <v>699</v>
      </c>
      <c r="C44" s="964">
        <v>40570.400000000001</v>
      </c>
      <c r="D44" s="965">
        <v>21.38262595037104</v>
      </c>
      <c r="E44" s="965">
        <v>10.439628625710148</v>
      </c>
      <c r="F44" s="965">
        <v>8.5575956672932723</v>
      </c>
      <c r="G44" s="970">
        <v>522.32999999999993</v>
      </c>
      <c r="H44" s="966">
        <v>11.349599999999999</v>
      </c>
      <c r="I44" s="970">
        <v>522.32999999999993</v>
      </c>
      <c r="J44" s="970">
        <v>11.349599999999999</v>
      </c>
      <c r="K44" s="966">
        <f t="shared" si="0"/>
        <v>0</v>
      </c>
      <c r="L44" s="966">
        <f t="shared" si="1"/>
        <v>7.6476242930034211</v>
      </c>
      <c r="M44" s="966">
        <v>0</v>
      </c>
      <c r="N44" s="966">
        <v>0</v>
      </c>
      <c r="O44" s="1030">
        <f>D44+'T6B_Pay_FG_FCI-UPRY'!D44</f>
        <v>43.552472641489942</v>
      </c>
      <c r="P44" s="1030">
        <f>E44+'T6B_Pay_FG_FCI-UPRY'!E44</f>
        <v>19.883763932304184</v>
      </c>
      <c r="Q44" s="1030">
        <f>F44+'T6B_Pay_FG_FCI-UPRY'!F44</f>
        <v>17.489150820056487</v>
      </c>
      <c r="R44" s="1030">
        <f t="shared" si="2"/>
        <v>37.372914752360671</v>
      </c>
      <c r="S44" s="1030">
        <f>H44+'T6B_Pay_FG_FCI-UPRY'!J44</f>
        <v>28.686899999999998</v>
      </c>
      <c r="T44" s="1030">
        <f>J44+'T6B_Pay_FG_FCI-UPRY'!J44</f>
        <v>28.686899999999998</v>
      </c>
    </row>
    <row r="45" spans="1:20" s="967" customFormat="1" ht="15.75" customHeight="1">
      <c r="A45" s="761">
        <v>33</v>
      </c>
      <c r="B45" s="764" t="s">
        <v>700</v>
      </c>
      <c r="C45" s="964">
        <v>71105.2</v>
      </c>
      <c r="D45" s="965">
        <v>37.475989754262287</v>
      </c>
      <c r="E45" s="965">
        <v>18.29688347555965</v>
      </c>
      <c r="F45" s="965">
        <v>14.998362141906945</v>
      </c>
      <c r="G45" s="970">
        <v>1272.1899999999998</v>
      </c>
      <c r="H45" s="966">
        <v>27.357300000000002</v>
      </c>
      <c r="I45" s="970">
        <v>1272.1899999999998</v>
      </c>
      <c r="J45" s="970">
        <v>27.357300000000002</v>
      </c>
      <c r="K45" s="966">
        <f t="shared" si="0"/>
        <v>0</v>
      </c>
      <c r="L45" s="966">
        <f t="shared" si="1"/>
        <v>5.937945617466589</v>
      </c>
      <c r="M45" s="966">
        <v>0</v>
      </c>
      <c r="N45" s="966">
        <v>0</v>
      </c>
      <c r="O45" s="1030">
        <f>D45+'T6B_Pay_FG_FCI-UPRY'!D45</f>
        <v>72.732743018886083</v>
      </c>
      <c r="P45" s="1030">
        <f>E45+'T6B_Pay_FG_FCI-UPRY'!E45</f>
        <v>33.315911479740372</v>
      </c>
      <c r="Q45" s="1030">
        <f>F45+'T6B_Pay_FG_FCI-UPRY'!F45</f>
        <v>29.202232862244301</v>
      </c>
      <c r="R45" s="1030">
        <f t="shared" si="2"/>
        <v>62.518144341984673</v>
      </c>
      <c r="S45" s="1030">
        <f>H45+'T6B_Pay_FG_FCI-UPRY'!J45</f>
        <v>52.704300000000003</v>
      </c>
      <c r="T45" s="1030">
        <f>J45+'T6B_Pay_FG_FCI-UPRY'!J45</f>
        <v>52.704300000000003</v>
      </c>
    </row>
    <row r="46" spans="1:20" s="967" customFormat="1" ht="15.75" customHeight="1">
      <c r="A46" s="761">
        <v>34</v>
      </c>
      <c r="B46" s="764" t="s">
        <v>701</v>
      </c>
      <c r="C46" s="964">
        <v>70147.364000000001</v>
      </c>
      <c r="D46" s="965">
        <v>36.971162370016643</v>
      </c>
      <c r="E46" s="965">
        <v>18.050411857721627</v>
      </c>
      <c r="F46" s="965">
        <v>14.796323877468403</v>
      </c>
      <c r="G46" s="970">
        <v>1305.08</v>
      </c>
      <c r="H46" s="966">
        <v>28.120100000000001</v>
      </c>
      <c r="I46" s="970">
        <v>1305.08</v>
      </c>
      <c r="J46" s="970">
        <v>28.120100000000001</v>
      </c>
      <c r="K46" s="966">
        <f t="shared" si="0"/>
        <v>0</v>
      </c>
      <c r="L46" s="966">
        <f t="shared" si="1"/>
        <v>4.7266357351900297</v>
      </c>
      <c r="M46" s="966">
        <v>0</v>
      </c>
      <c r="N46" s="966">
        <v>0</v>
      </c>
      <c r="O46" s="1030">
        <f>D46+'T6B_Pay_FG_FCI-UPRY'!D46</f>
        <v>71.962726080918912</v>
      </c>
      <c r="P46" s="1030">
        <f>E46+'T6B_Pay_FG_FCI-UPRY'!E46</f>
        <v>32.956471736225382</v>
      </c>
      <c r="Q46" s="1030">
        <f>F46+'T6B_Pay_FG_FCI-UPRY'!F46</f>
        <v>28.893357813681796</v>
      </c>
      <c r="R46" s="1030">
        <f t="shared" si="2"/>
        <v>61.849829549907177</v>
      </c>
      <c r="S46" s="1030">
        <f>H46+'T6B_Pay_FG_FCI-UPRY'!J46</f>
        <v>54.489400000000003</v>
      </c>
      <c r="T46" s="1030">
        <f>J46+'T6B_Pay_FG_FCI-UPRY'!J46</f>
        <v>54.489400000000003</v>
      </c>
    </row>
    <row r="47" spans="1:20" s="967" customFormat="1" ht="15.75" customHeight="1">
      <c r="A47" s="761">
        <v>35</v>
      </c>
      <c r="B47" s="764" t="s">
        <v>702</v>
      </c>
      <c r="C47" s="964">
        <v>79125</v>
      </c>
      <c r="D47" s="965">
        <v>41.702824678167048</v>
      </c>
      <c r="E47" s="965">
        <v>20.360548947245171</v>
      </c>
      <c r="F47" s="965">
        <v>16.689994606278965</v>
      </c>
      <c r="G47" s="970">
        <v>1320.63</v>
      </c>
      <c r="H47" s="966">
        <v>28.354099999999999</v>
      </c>
      <c r="I47" s="970">
        <v>1320.63</v>
      </c>
      <c r="J47" s="970">
        <v>28.354099999999999</v>
      </c>
      <c r="K47" s="966">
        <f t="shared" si="0"/>
        <v>0</v>
      </c>
      <c r="L47" s="966">
        <f t="shared" si="1"/>
        <v>8.6964435535241371</v>
      </c>
      <c r="M47" s="966">
        <v>0</v>
      </c>
      <c r="N47" s="966">
        <v>0</v>
      </c>
      <c r="O47" s="1030">
        <f>D47+'T6B_Pay_FG_FCI-UPRY'!D47</f>
        <v>81.718740918831926</v>
      </c>
      <c r="P47" s="1030">
        <f>E47+'T6B_Pay_FG_FCI-UPRY'!E47</f>
        <v>37.406933284470355</v>
      </c>
      <c r="Q47" s="1030">
        <f>F47+'T6B_Pay_FG_FCI-UPRY'!F47</f>
        <v>32.811186956924558</v>
      </c>
      <c r="R47" s="1030">
        <f t="shared" si="2"/>
        <v>70.218120241394914</v>
      </c>
      <c r="S47" s="1030">
        <f>H47+'T6B_Pay_FG_FCI-UPRY'!J47</f>
        <v>55.953899999999997</v>
      </c>
      <c r="T47" s="1030">
        <f>J47+'T6B_Pay_FG_FCI-UPRY'!J47</f>
        <v>55.953899999999997</v>
      </c>
    </row>
    <row r="48" spans="1:20" s="967" customFormat="1" ht="15.75" customHeight="1">
      <c r="A48" s="761">
        <v>36</v>
      </c>
      <c r="B48" s="764" t="s">
        <v>717</v>
      </c>
      <c r="C48" s="964">
        <v>100848</v>
      </c>
      <c r="D48" s="965">
        <v>53.151930023934163</v>
      </c>
      <c r="E48" s="965">
        <v>25.950339844951419</v>
      </c>
      <c r="F48" s="965">
        <v>21.272070471456825</v>
      </c>
      <c r="G48" s="970">
        <v>1360.5</v>
      </c>
      <c r="H48" s="966">
        <v>29.286899999999999</v>
      </c>
      <c r="I48" s="970">
        <v>1360.5</v>
      </c>
      <c r="J48" s="970">
        <v>29.286899999999999</v>
      </c>
      <c r="K48" s="966">
        <f t="shared" si="0"/>
        <v>0</v>
      </c>
      <c r="L48" s="966">
        <f t="shared" si="1"/>
        <v>17.935510316408244</v>
      </c>
      <c r="M48" s="966">
        <v>0</v>
      </c>
      <c r="N48" s="966">
        <v>0</v>
      </c>
      <c r="O48" s="1030">
        <f>D48+'T6B_Pay_FG_FCI-UPRY'!D48</f>
        <v>95.103334201462062</v>
      </c>
      <c r="P48" s="1030">
        <f>E48+'T6B_Pay_FG_FCI-UPRY'!E48</f>
        <v>43.821222890475624</v>
      </c>
      <c r="Q48" s="1030">
        <f>F48+'T6B_Pay_FG_FCI-UPRY'!F48</f>
        <v>38.173011888320588</v>
      </c>
      <c r="R48" s="1030">
        <f t="shared" si="2"/>
        <v>81.994234778796212</v>
      </c>
      <c r="S48" s="1030">
        <f>H48+'T6B_Pay_FG_FCI-UPRY'!J48</f>
        <v>53.764099999999999</v>
      </c>
      <c r="T48" s="1030">
        <f>J48+'T6B_Pay_FG_FCI-UPRY'!J48</f>
        <v>53.764099999999999</v>
      </c>
    </row>
    <row r="49" spans="1:20" s="967" customFormat="1" ht="15.75" customHeight="1">
      <c r="A49" s="761">
        <v>37</v>
      </c>
      <c r="B49" s="764" t="s">
        <v>703</v>
      </c>
      <c r="C49" s="964">
        <v>90500</v>
      </c>
      <c r="D49" s="965">
        <v>47.698017483401173</v>
      </c>
      <c r="E49" s="965">
        <v>23.287578890688</v>
      </c>
      <c r="F49" s="965">
        <v>19.089346121557618</v>
      </c>
      <c r="G49" s="970">
        <v>1860.75</v>
      </c>
      <c r="H49" s="966">
        <v>55.736200000000004</v>
      </c>
      <c r="I49" s="970">
        <v>1860.75</v>
      </c>
      <c r="J49" s="970">
        <v>55.736200000000004</v>
      </c>
      <c r="K49" s="966">
        <f t="shared" si="0"/>
        <v>0</v>
      </c>
      <c r="L49" s="966">
        <f t="shared" si="1"/>
        <v>-13.359274987754382</v>
      </c>
      <c r="M49" s="966">
        <v>0</v>
      </c>
      <c r="N49" s="966">
        <v>0</v>
      </c>
      <c r="O49" s="1030">
        <f>D49+'T6B_Pay_FG_FCI-UPRY'!D49</f>
        <v>97.648646856021429</v>
      </c>
      <c r="P49" s="1030">
        <f>E49+'T6B_Pay_FG_FCI-UPRY'!E49</f>
        <v>44.566052712229236</v>
      </c>
      <c r="Q49" s="1030">
        <f>F49+'T6B_Pay_FG_FCI-UPRY'!F49</f>
        <v>39.212931429682975</v>
      </c>
      <c r="R49" s="1030">
        <f t="shared" si="2"/>
        <v>83.778984141912218</v>
      </c>
      <c r="S49" s="1030">
        <f>H49+'T6B_Pay_FG_FCI-UPRY'!J49</f>
        <v>116.84300000000002</v>
      </c>
      <c r="T49" s="1030">
        <f>J49+'T6B_Pay_FG_FCI-UPRY'!J49</f>
        <v>116.84300000000002</v>
      </c>
    </row>
    <row r="50" spans="1:20" s="967" customFormat="1" ht="15.75" customHeight="1">
      <c r="A50" s="761">
        <v>38</v>
      </c>
      <c r="B50" s="764" t="s">
        <v>704</v>
      </c>
      <c r="C50" s="964">
        <v>121900</v>
      </c>
      <c r="D50" s="965">
        <v>64.247384875432076</v>
      </c>
      <c r="E50" s="965">
        <v>31.367468141158753</v>
      </c>
      <c r="F50" s="965">
        <v>25.712610963733407</v>
      </c>
      <c r="G50" s="970">
        <v>2302.69</v>
      </c>
      <c r="H50" s="966">
        <v>49.945300000000003</v>
      </c>
      <c r="I50" s="970">
        <v>2302.69</v>
      </c>
      <c r="J50" s="970">
        <v>49.945300000000003</v>
      </c>
      <c r="K50" s="966">
        <f t="shared" si="0"/>
        <v>0</v>
      </c>
      <c r="L50" s="966">
        <f t="shared" si="1"/>
        <v>7.1347791048921607</v>
      </c>
      <c r="M50" s="966">
        <v>0</v>
      </c>
      <c r="N50" s="966">
        <v>0</v>
      </c>
      <c r="O50" s="1030">
        <f>D50+'T6B_Pay_FG_FCI-UPRY'!D50</f>
        <v>138.24318646981683</v>
      </c>
      <c r="P50" s="1030">
        <f>E50+'T6B_Pay_FG_FCI-UPRY'!E50</f>
        <v>62.888947387887228</v>
      </c>
      <c r="Q50" s="1030">
        <f>F50+'T6B_Pay_FG_FCI-UPRY'!F50</f>
        <v>55.523262892053815</v>
      </c>
      <c r="R50" s="1030">
        <f t="shared" si="2"/>
        <v>118.41221027994104</v>
      </c>
      <c r="S50" s="1030">
        <f>H50+'T6B_Pay_FG_FCI-UPRY'!J50</f>
        <v>97.219500000000011</v>
      </c>
      <c r="T50" s="1030">
        <f>J50+'T6B_Pay_FG_FCI-UPRY'!J50</f>
        <v>97.219500000000011</v>
      </c>
    </row>
    <row r="51" spans="1:20" s="967" customFormat="1" ht="15.75" customHeight="1">
      <c r="A51" s="761">
        <v>39</v>
      </c>
      <c r="B51" s="764" t="s">
        <v>705</v>
      </c>
      <c r="C51" s="964">
        <v>97587</v>
      </c>
      <c r="D51" s="965">
        <v>51.433220244780891</v>
      </c>
      <c r="E51" s="965">
        <v>25.111215040945524</v>
      </c>
      <c r="F51" s="965">
        <v>20.58422121507672</v>
      </c>
      <c r="G51" s="970">
        <v>772.38</v>
      </c>
      <c r="H51" s="966">
        <v>23.171399999999998</v>
      </c>
      <c r="I51" s="970">
        <v>772.38</v>
      </c>
      <c r="J51" s="970">
        <v>23.171399999999998</v>
      </c>
      <c r="K51" s="966">
        <f t="shared" si="0"/>
        <v>0</v>
      </c>
      <c r="L51" s="966">
        <f t="shared" si="1"/>
        <v>22.524036256022249</v>
      </c>
      <c r="M51" s="966">
        <v>0</v>
      </c>
      <c r="N51" s="966">
        <v>0</v>
      </c>
      <c r="O51" s="1030">
        <f>D51+'T6B_Pay_FG_FCI-UPRY'!D51</f>
        <v>107.50616606063166</v>
      </c>
      <c r="P51" s="1030">
        <f>E51+'T6B_Pay_FG_FCI-UPRY'!E51</f>
        <v>48.997735083339371</v>
      </c>
      <c r="Q51" s="1030">
        <f>F51+'T6B_Pay_FG_FCI-UPRY'!F51</f>
        <v>43.174301115484823</v>
      </c>
      <c r="R51" s="1030">
        <f t="shared" si="2"/>
        <v>92.172036198824202</v>
      </c>
      <c r="S51" s="1030">
        <f>H51+'T6B_Pay_FG_FCI-UPRY'!J51</f>
        <v>49.132800000000003</v>
      </c>
      <c r="T51" s="1030">
        <f>J51+'T6B_Pay_FG_FCI-UPRY'!J51</f>
        <v>49.132800000000003</v>
      </c>
    </row>
    <row r="52" spans="1:20" s="967" customFormat="1" ht="15.75" customHeight="1">
      <c r="A52" s="761">
        <v>40</v>
      </c>
      <c r="B52" s="764" t="s">
        <v>706</v>
      </c>
      <c r="C52" s="964">
        <v>62546</v>
      </c>
      <c r="D52" s="965">
        <v>32.964864105158121</v>
      </c>
      <c r="E52" s="965">
        <v>16.094418887259355</v>
      </c>
      <c r="F52" s="965">
        <v>13.192952956010416</v>
      </c>
      <c r="G52" s="970">
        <v>1088.79</v>
      </c>
      <c r="H52" s="966">
        <v>23.388500000000001</v>
      </c>
      <c r="I52" s="970">
        <v>1088.79</v>
      </c>
      <c r="J52" s="970">
        <v>23.388500000000001</v>
      </c>
      <c r="K52" s="966">
        <f t="shared" si="0"/>
        <v>0</v>
      </c>
      <c r="L52" s="966">
        <f t="shared" si="1"/>
        <v>5.8988718432697702</v>
      </c>
      <c r="M52" s="966">
        <v>0</v>
      </c>
      <c r="N52" s="966">
        <v>0</v>
      </c>
      <c r="O52" s="1030">
        <f>D52+'T6B_Pay_FG_FCI-UPRY'!D52</f>
        <v>63.335796696440987</v>
      </c>
      <c r="P52" s="1030">
        <f>E52+'T6B_Pay_FG_FCI-UPRY'!E52</f>
        <v>29.032135632699148</v>
      </c>
      <c r="Q52" s="1030">
        <f>F52+'T6B_Pay_FG_FCI-UPRY'!F52</f>
        <v>25.428475522278838</v>
      </c>
      <c r="R52" s="1030">
        <f t="shared" si="2"/>
        <v>54.460611154977983</v>
      </c>
      <c r="S52" s="1030">
        <f>H52+'T6B_Pay_FG_FCI-UPRY'!J52</f>
        <v>44.835999999999999</v>
      </c>
      <c r="T52" s="1030">
        <f>J52+'T6B_Pay_FG_FCI-UPRY'!J52</f>
        <v>44.835999999999999</v>
      </c>
    </row>
    <row r="53" spans="1:20" s="967" customFormat="1" ht="15.75" customHeight="1">
      <c r="A53" s="761">
        <v>41</v>
      </c>
      <c r="B53" s="764" t="s">
        <v>707</v>
      </c>
      <c r="C53" s="964">
        <v>78666</v>
      </c>
      <c r="D53" s="965">
        <v>41.460908766289911</v>
      </c>
      <c r="E53" s="965">
        <v>20.242438464252619</v>
      </c>
      <c r="F53" s="965">
        <v>16.593176817662446</v>
      </c>
      <c r="G53" s="971">
        <v>1306.5700000000002</v>
      </c>
      <c r="H53" s="966">
        <v>37.098300000000002</v>
      </c>
      <c r="I53" s="971">
        <v>1306.5700000000002</v>
      </c>
      <c r="J53" s="971">
        <v>37.098300000000002</v>
      </c>
      <c r="K53" s="966">
        <f t="shared" si="0"/>
        <v>0</v>
      </c>
      <c r="L53" s="966">
        <f t="shared" si="1"/>
        <v>-0.26268471808493388</v>
      </c>
      <c r="M53" s="966">
        <v>0</v>
      </c>
      <c r="N53" s="966">
        <v>0</v>
      </c>
      <c r="O53" s="1030">
        <f>D53+'T6B_Pay_FG_FCI-UPRY'!D53</f>
        <v>92.32980644433394</v>
      </c>
      <c r="P53" s="1030">
        <f>E53+'T6B_Pay_FG_FCI-UPRY'!E53</f>
        <v>41.912085497093187</v>
      </c>
      <c r="Q53" s="1030">
        <f>F53+'T6B_Pay_FG_FCI-UPRY'!F53</f>
        <v>37.086704423052865</v>
      </c>
      <c r="R53" s="1030">
        <f t="shared" si="2"/>
        <v>78.998789920146052</v>
      </c>
      <c r="S53" s="1030">
        <f>H53+'T6B_Pay_FG_FCI-UPRY'!J53</f>
        <v>79.144199999999998</v>
      </c>
      <c r="T53" s="1030">
        <f>J53+'T6B_Pay_FG_FCI-UPRY'!J53</f>
        <v>79.144199999999998</v>
      </c>
    </row>
    <row r="54" spans="1:20" s="967" customFormat="1" ht="15.75" customHeight="1">
      <c r="A54" s="761">
        <v>42</v>
      </c>
      <c r="B54" s="764" t="s">
        <v>708</v>
      </c>
      <c r="C54" s="964">
        <v>66752.800000000003</v>
      </c>
      <c r="D54" s="965">
        <v>35.182057695756704</v>
      </c>
      <c r="E54" s="965">
        <v>17.17691818977147</v>
      </c>
      <c r="F54" s="965">
        <v>14.080301699260898</v>
      </c>
      <c r="G54" s="970">
        <v>1225.6499999999999</v>
      </c>
      <c r="H54" s="966">
        <v>34.969299999999997</v>
      </c>
      <c r="I54" s="970">
        <v>1225.6499999999999</v>
      </c>
      <c r="J54" s="970">
        <v>34.969299999999997</v>
      </c>
      <c r="K54" s="966">
        <f t="shared" si="0"/>
        <v>0</v>
      </c>
      <c r="L54" s="966">
        <f t="shared" si="1"/>
        <v>-3.7120801109676265</v>
      </c>
      <c r="M54" s="966">
        <v>0</v>
      </c>
      <c r="N54" s="966">
        <v>0</v>
      </c>
      <c r="O54" s="1030">
        <f>D54+'T6B_Pay_FG_FCI-UPRY'!D54</f>
        <v>70.474433437746072</v>
      </c>
      <c r="P54" s="1030">
        <f>E54+'T6B_Pay_FG_FCI-UPRY'!E54</f>
        <v>32.21112101680432</v>
      </c>
      <c r="Q54" s="1030">
        <f>F54+'T6B_Pay_FG_FCI-UPRY'!F54</f>
        <v>28.298523629405949</v>
      </c>
      <c r="R54" s="1030">
        <f t="shared" si="2"/>
        <v>60.509644646210269</v>
      </c>
      <c r="S54" s="1030">
        <f>H54+'T6B_Pay_FG_FCI-UPRY'!J54</f>
        <v>68.758399999999995</v>
      </c>
      <c r="T54" s="1030">
        <f>J54+'T6B_Pay_FG_FCI-UPRY'!J54</f>
        <v>68.758399999999995</v>
      </c>
    </row>
    <row r="55" spans="1:20" s="967" customFormat="1" ht="15.75" customHeight="1">
      <c r="A55" s="761">
        <v>43</v>
      </c>
      <c r="B55" s="764" t="s">
        <v>709</v>
      </c>
      <c r="C55" s="964">
        <v>32822</v>
      </c>
      <c r="D55" s="965">
        <v>17.298832373924789</v>
      </c>
      <c r="E55" s="965">
        <v>8.4458001585653211</v>
      </c>
      <c r="F55" s="965">
        <v>6.9232101480857908</v>
      </c>
      <c r="G55" s="970">
        <v>496.37</v>
      </c>
      <c r="H55" s="966">
        <v>10.721</v>
      </c>
      <c r="I55" s="970">
        <v>496.37</v>
      </c>
      <c r="J55" s="970">
        <v>10.721</v>
      </c>
      <c r="K55" s="966">
        <f t="shared" si="0"/>
        <v>0</v>
      </c>
      <c r="L55" s="966">
        <f t="shared" si="1"/>
        <v>4.6480103066511127</v>
      </c>
      <c r="M55" s="966">
        <v>0</v>
      </c>
      <c r="N55" s="966">
        <v>0</v>
      </c>
      <c r="O55" s="1030">
        <f>D55+'T6B_Pay_FG_FCI-UPRY'!D55</f>
        <v>37.093847240671892</v>
      </c>
      <c r="P55" s="1030">
        <f>E55+'T6B_Pay_FG_FCI-UPRY'!E55</f>
        <v>16.878280608350742</v>
      </c>
      <c r="Q55" s="1030">
        <f>F55+'T6B_Pay_FG_FCI-UPRY'!F55</f>
        <v>14.898017980335911</v>
      </c>
      <c r="R55" s="1030">
        <f t="shared" si="2"/>
        <v>31.776298588686654</v>
      </c>
      <c r="S55" s="1030">
        <f>H55+'T6B_Pay_FG_FCI-UPRY'!J55</f>
        <v>22.232800000000001</v>
      </c>
      <c r="T55" s="1030">
        <f>J55+'T6B_Pay_FG_FCI-UPRY'!J55</f>
        <v>22.232800000000001</v>
      </c>
    </row>
    <row r="56" spans="1:20" s="967" customFormat="1" ht="15.75" customHeight="1">
      <c r="A56" s="761">
        <v>44</v>
      </c>
      <c r="B56" s="764" t="s">
        <v>710</v>
      </c>
      <c r="C56" s="964">
        <v>43882</v>
      </c>
      <c r="D56" s="965">
        <v>23.128004455321662</v>
      </c>
      <c r="E56" s="965">
        <v>11.291773888189732</v>
      </c>
      <c r="F56" s="965">
        <v>9.2561180829413399</v>
      </c>
      <c r="G56" s="970">
        <v>855.08999999999992</v>
      </c>
      <c r="H56" s="966">
        <v>18.465</v>
      </c>
      <c r="I56" s="970">
        <v>855.08999999999992</v>
      </c>
      <c r="J56" s="970">
        <v>18.465</v>
      </c>
      <c r="K56" s="966">
        <f t="shared" si="0"/>
        <v>0</v>
      </c>
      <c r="L56" s="966">
        <f t="shared" si="1"/>
        <v>2.0828919711310725</v>
      </c>
      <c r="M56" s="966">
        <v>0</v>
      </c>
      <c r="N56" s="966">
        <v>0</v>
      </c>
      <c r="O56" s="1030">
        <f>D56+'T6B_Pay_FG_FCI-UPRY'!D56</f>
        <v>39.95606276282026</v>
      </c>
      <c r="P56" s="1030">
        <f>E56+'T6B_Pay_FG_FCI-UPRY'!E56</f>
        <v>18.46036020353559</v>
      </c>
      <c r="Q56" s="1030">
        <f>F56+'T6B_Pay_FG_FCI-UPRY'!F56</f>
        <v>16.035629596097106</v>
      </c>
      <c r="R56" s="1030">
        <f t="shared" si="2"/>
        <v>34.495989799632696</v>
      </c>
      <c r="S56" s="1030">
        <f>H56+'T6B_Pay_FG_FCI-UPRY'!J56</f>
        <v>31.732099999999999</v>
      </c>
      <c r="T56" s="1030">
        <f>J56+'T6B_Pay_FG_FCI-UPRY'!J56</f>
        <v>31.732099999999999</v>
      </c>
    </row>
    <row r="57" spans="1:20" s="967" customFormat="1" ht="15.75" customHeight="1">
      <c r="A57" s="761">
        <v>45</v>
      </c>
      <c r="B57" s="764" t="s">
        <v>711</v>
      </c>
      <c r="C57" s="964">
        <v>83572</v>
      </c>
      <c r="D57" s="965">
        <v>44.046615658815504</v>
      </c>
      <c r="E57" s="965">
        <v>21.504856829310249</v>
      </c>
      <c r="F57" s="965">
        <v>17.628009216252078</v>
      </c>
      <c r="G57" s="970">
        <v>1605.58</v>
      </c>
      <c r="H57" s="966">
        <v>35.481499999999997</v>
      </c>
      <c r="I57" s="970">
        <v>1605.58</v>
      </c>
      <c r="J57" s="970">
        <v>35.481499999999997</v>
      </c>
      <c r="K57" s="966">
        <f t="shared" si="0"/>
        <v>0</v>
      </c>
      <c r="L57" s="966">
        <f t="shared" si="1"/>
        <v>3.6513660455623267</v>
      </c>
      <c r="M57" s="966">
        <v>0</v>
      </c>
      <c r="N57" s="966">
        <v>0</v>
      </c>
      <c r="O57" s="1030">
        <f>D57+'T6B_Pay_FG_FCI-UPRY'!D57</f>
        <v>85.095583743082116</v>
      </c>
      <c r="P57" s="1030">
        <f>E57+'T6B_Pay_FG_FCI-UPRY'!E57</f>
        <v>38.991311029247186</v>
      </c>
      <c r="Q57" s="1030">
        <f>F57+'T6B_Pay_FG_FCI-UPRY'!F57</f>
        <v>34.165386651320865</v>
      </c>
      <c r="R57" s="1030">
        <f t="shared" si="2"/>
        <v>73.156697680568044</v>
      </c>
      <c r="S57" s="1030">
        <f>H57+'T6B_Pay_FG_FCI-UPRY'!J57</f>
        <v>66.122199999999992</v>
      </c>
      <c r="T57" s="1030">
        <f>J57+'T6B_Pay_FG_FCI-UPRY'!J57</f>
        <v>66.122199999999992</v>
      </c>
    </row>
    <row r="58" spans="1:20" s="967" customFormat="1" ht="15.75" customHeight="1">
      <c r="A58" s="761">
        <v>46</v>
      </c>
      <c r="B58" s="764" t="s">
        <v>712</v>
      </c>
      <c r="C58" s="964">
        <v>96567</v>
      </c>
      <c r="D58" s="965">
        <v>50.895629329498355</v>
      </c>
      <c r="E58" s="965">
        <v>24.848747300962078</v>
      </c>
      <c r="F58" s="965">
        <v>20.369070573706679</v>
      </c>
      <c r="G58" s="970">
        <v>376.27</v>
      </c>
      <c r="H58" s="966">
        <v>11.2881</v>
      </c>
      <c r="I58" s="970">
        <v>376.27</v>
      </c>
      <c r="J58" s="970">
        <v>11.2881</v>
      </c>
      <c r="K58" s="966">
        <f t="shared" si="0"/>
        <v>0</v>
      </c>
      <c r="L58" s="966">
        <f t="shared" si="1"/>
        <v>33.929717874668754</v>
      </c>
      <c r="M58" s="966">
        <v>0</v>
      </c>
      <c r="N58" s="966">
        <v>0</v>
      </c>
      <c r="O58" s="1030">
        <f>D58+'T6B_Pay_FG_FCI-UPRY'!D58</f>
        <v>88.588168435319488</v>
      </c>
      <c r="P58" s="1030">
        <f>E58+'T6B_Pay_FG_FCI-UPRY'!E58</f>
        <v>40.90539596994283</v>
      </c>
      <c r="Q58" s="1030">
        <f>F58+'T6B_Pay_FG_FCI-UPRY'!F58</f>
        <v>35.554245129116964</v>
      </c>
      <c r="R58" s="1030">
        <f t="shared" si="2"/>
        <v>76.459641099059795</v>
      </c>
      <c r="S58" s="1030">
        <f>H58+'T6B_Pay_FG_FCI-UPRY'!J58</f>
        <v>22.936199999999999</v>
      </c>
      <c r="T58" s="1030">
        <f>J58+'T6B_Pay_FG_FCI-UPRY'!J58</f>
        <v>22.936199999999999</v>
      </c>
    </row>
    <row r="59" spans="1:20" s="967" customFormat="1" ht="15.75" customHeight="1">
      <c r="A59" s="761">
        <v>47</v>
      </c>
      <c r="B59" s="764" t="s">
        <v>713</v>
      </c>
      <c r="C59" s="964">
        <v>93193.599999999991</v>
      </c>
      <c r="D59" s="965">
        <v>49.117679139680611</v>
      </c>
      <c r="E59" s="965">
        <v>23.980699581295259</v>
      </c>
      <c r="F59" s="965">
        <v>19.657512560375601</v>
      </c>
      <c r="G59" s="970">
        <v>495.55</v>
      </c>
      <c r="H59" s="966">
        <v>14.8665</v>
      </c>
      <c r="I59" s="970">
        <v>495.55</v>
      </c>
      <c r="J59" s="970">
        <v>14.8665</v>
      </c>
      <c r="K59" s="966">
        <f t="shared" si="0"/>
        <v>0</v>
      </c>
      <c r="L59" s="966">
        <f t="shared" si="1"/>
        <v>28.771712141670861</v>
      </c>
      <c r="M59" s="966">
        <v>0</v>
      </c>
      <c r="N59" s="966">
        <v>0</v>
      </c>
      <c r="O59" s="1030">
        <f>D59+'T6B_Pay_FG_FCI-UPRY'!D59</f>
        <v>92.999821590422783</v>
      </c>
      <c r="P59" s="1030">
        <f>E59+'T6B_Pay_FG_FCI-UPRY'!E59</f>
        <v>42.674058025404875</v>
      </c>
      <c r="Q59" s="1030">
        <f>F59+'T6B_Pay_FG_FCI-UPRY'!F59</f>
        <v>37.336289548816509</v>
      </c>
      <c r="R59" s="1030">
        <f t="shared" si="2"/>
        <v>80.010347574221385</v>
      </c>
      <c r="S59" s="1030">
        <f>H59+'T6B_Pay_FG_FCI-UPRY'!J59</f>
        <v>28.2576</v>
      </c>
      <c r="T59" s="1030">
        <f>J59+'T6B_Pay_FG_FCI-UPRY'!J59</f>
        <v>28.2576</v>
      </c>
    </row>
    <row r="60" spans="1:20" s="967" customFormat="1" ht="15.75" customHeight="1">
      <c r="A60" s="761">
        <v>48</v>
      </c>
      <c r="B60" s="764" t="s">
        <v>718</v>
      </c>
      <c r="C60" s="964">
        <v>121470</v>
      </c>
      <c r="D60" s="965">
        <v>64.020753411146302</v>
      </c>
      <c r="E60" s="965">
        <v>31.25681997626377</v>
      </c>
      <c r="F60" s="965">
        <v>25.621910203155842</v>
      </c>
      <c r="G60" s="970">
        <v>1891.98</v>
      </c>
      <c r="H60" s="966">
        <v>41.045200000000001</v>
      </c>
      <c r="I60" s="970">
        <v>1891.98</v>
      </c>
      <c r="J60" s="970">
        <v>41.045200000000001</v>
      </c>
      <c r="K60" s="966">
        <f t="shared" si="0"/>
        <v>0</v>
      </c>
      <c r="L60" s="966">
        <f t="shared" si="1"/>
        <v>15.833530179419611</v>
      </c>
      <c r="M60" s="966">
        <v>0</v>
      </c>
      <c r="N60" s="966">
        <v>0</v>
      </c>
      <c r="O60" s="1030">
        <f>D60+'T6B_Pay_FG_FCI-UPRY'!D60</f>
        <v>123.01236753915001</v>
      </c>
      <c r="P60" s="1030">
        <f>E60+'T6B_Pay_FG_FCI-UPRY'!E60</f>
        <v>56.386663837675407</v>
      </c>
      <c r="Q60" s="1030">
        <f>F60+'T6B_Pay_FG_FCI-UPRY'!F60</f>
        <v>49.387832560474536</v>
      </c>
      <c r="R60" s="1030">
        <f t="shared" si="2"/>
        <v>105.77449639814995</v>
      </c>
      <c r="S60" s="1030">
        <f>H60+'T6B_Pay_FG_FCI-UPRY'!J60</f>
        <v>85.742099999999994</v>
      </c>
      <c r="T60" s="1030">
        <f>J60+'T6B_Pay_FG_FCI-UPRY'!J60</f>
        <v>85.742099999999994</v>
      </c>
    </row>
    <row r="61" spans="1:20" s="967" customFormat="1" ht="15.75" customHeight="1">
      <c r="A61" s="761">
        <v>49</v>
      </c>
      <c r="B61" s="764" t="s">
        <v>719</v>
      </c>
      <c r="C61" s="964">
        <v>66556</v>
      </c>
      <c r="D61" s="965">
        <v>35.078334272102197</v>
      </c>
      <c r="E61" s="965">
        <v>17.126277355233487</v>
      </c>
      <c r="F61" s="965">
        <v>14.03879028139656</v>
      </c>
      <c r="G61" s="966">
        <v>1036.3599999999999</v>
      </c>
      <c r="H61" s="966">
        <v>22.680300000000003</v>
      </c>
      <c r="I61" s="966">
        <v>1036.3599999999999</v>
      </c>
      <c r="J61" s="966">
        <v>22.680300000000003</v>
      </c>
      <c r="K61" s="966">
        <f t="shared" si="0"/>
        <v>0</v>
      </c>
      <c r="L61" s="966">
        <f t="shared" si="1"/>
        <v>8.4847676366300462</v>
      </c>
      <c r="M61" s="966">
        <v>0</v>
      </c>
      <c r="N61" s="966">
        <v>0</v>
      </c>
      <c r="O61" s="1030">
        <f>D61+'T6B_Pay_FG_FCI-UPRY'!D61</f>
        <v>69.611555440900702</v>
      </c>
      <c r="P61" s="1030">
        <f>E61+'T6B_Pay_FG_FCI-UPRY'!E61</f>
        <v>31.83708784637318</v>
      </c>
      <c r="Q61" s="1030">
        <f>F61+'T6B_Pay_FG_FCI-UPRY'!F61</f>
        <v>27.951171984750928</v>
      </c>
      <c r="R61" s="1030">
        <f t="shared" si="2"/>
        <v>59.788259831124108</v>
      </c>
      <c r="S61" s="1030">
        <f>H61+'T6B_Pay_FG_FCI-UPRY'!J61</f>
        <v>45.680600000000005</v>
      </c>
      <c r="T61" s="1030">
        <f>J61+'T6B_Pay_FG_FCI-UPRY'!J61</f>
        <v>45.680600000000005</v>
      </c>
    </row>
    <row r="62" spans="1:20" s="967" customFormat="1" ht="15.75" customHeight="1">
      <c r="A62" s="761">
        <v>50</v>
      </c>
      <c r="B62" s="764" t="s">
        <v>714</v>
      </c>
      <c r="C62" s="964">
        <v>37983</v>
      </c>
      <c r="D62" s="965">
        <v>20.018936995271012</v>
      </c>
      <c r="E62" s="965">
        <v>9.7738354586188088</v>
      </c>
      <c r="F62" s="965">
        <v>8.0118302070179332</v>
      </c>
      <c r="G62" s="966">
        <v>772.78</v>
      </c>
      <c r="H62" s="966">
        <v>21.906700000000001</v>
      </c>
      <c r="I62" s="966">
        <v>772.78</v>
      </c>
      <c r="J62" s="966">
        <v>21.906700000000001</v>
      </c>
      <c r="K62" s="966">
        <f t="shared" si="0"/>
        <v>0</v>
      </c>
      <c r="L62" s="966">
        <f t="shared" si="1"/>
        <v>-4.1210343343632587</v>
      </c>
      <c r="M62" s="966">
        <v>0</v>
      </c>
      <c r="N62" s="966">
        <v>0</v>
      </c>
      <c r="O62" s="1030">
        <f>D62+'T6B_Pay_FG_FCI-UPRY'!D62</f>
        <v>41.291097256777377</v>
      </c>
      <c r="P62" s="1030">
        <f>E62+'T6B_Pay_FG_FCI-UPRY'!E62</f>
        <v>18.835565229339188</v>
      </c>
      <c r="Q62" s="1030">
        <f>F62+'T6B_Pay_FG_FCI-UPRY'!F62</f>
        <v>16.581734872627198</v>
      </c>
      <c r="R62" s="1030">
        <f t="shared" si="2"/>
        <v>35.41730010196639</v>
      </c>
      <c r="S62" s="1030">
        <f>H62+'T6B_Pay_FG_FCI-UPRY'!J62</f>
        <v>45.450400000000002</v>
      </c>
      <c r="T62" s="1030">
        <f>J62+'T6B_Pay_FG_FCI-UPRY'!J62</f>
        <v>45.450400000000002</v>
      </c>
    </row>
    <row r="63" spans="1:20" s="967" customFormat="1" ht="15.75" customHeight="1">
      <c r="A63" s="761">
        <v>51</v>
      </c>
      <c r="B63" s="764" t="s">
        <v>720</v>
      </c>
      <c r="C63" s="964">
        <v>82426</v>
      </c>
      <c r="D63" s="965">
        <v>43.44261645399807</v>
      </c>
      <c r="E63" s="965">
        <v>21.209966603799437</v>
      </c>
      <c r="F63" s="965">
        <v>17.386281142712797</v>
      </c>
      <c r="G63" s="966">
        <v>1505.431</v>
      </c>
      <c r="H63" s="966">
        <v>32.515719999999995</v>
      </c>
      <c r="I63" s="966">
        <v>1505.431</v>
      </c>
      <c r="J63" s="966">
        <v>32.515719999999995</v>
      </c>
      <c r="K63" s="966">
        <f t="shared" si="0"/>
        <v>0</v>
      </c>
      <c r="L63" s="966">
        <f t="shared" si="1"/>
        <v>6.0805277465122387</v>
      </c>
      <c r="M63" s="966">
        <v>0</v>
      </c>
      <c r="N63" s="966">
        <v>0</v>
      </c>
      <c r="O63" s="1030">
        <f>D63+'T6B_Pay_FG_FCI-UPRY'!D63</f>
        <v>85.41776894976968</v>
      </c>
      <c r="P63" s="1030">
        <f>E63+'T6B_Pay_FG_FCI-UPRY'!E63</f>
        <v>39.090966197891731</v>
      </c>
      <c r="Q63" s="1030">
        <f>F63+'T6B_Pay_FG_FCI-UPRY'!F63</f>
        <v>34.296790032781686</v>
      </c>
      <c r="R63" s="1030">
        <f t="shared" si="2"/>
        <v>73.387756230673418</v>
      </c>
      <c r="S63" s="1030">
        <f>H63+'T6B_Pay_FG_FCI-UPRY'!J63</f>
        <v>63.731489999999994</v>
      </c>
      <c r="T63" s="1030">
        <f>J63+'T6B_Pay_FG_FCI-UPRY'!J63</f>
        <v>63.731489999999994</v>
      </c>
    </row>
    <row r="64" spans="1:20" ht="15.75" customHeight="1">
      <c r="A64" s="1247" t="s">
        <v>81</v>
      </c>
      <c r="B64" s="1248"/>
      <c r="C64" s="972">
        <f t="shared" ref="C64:N64" si="3">SUM(C13:C63)</f>
        <v>3713139.7560000005</v>
      </c>
      <c r="D64" s="973">
        <f t="shared" si="3"/>
        <v>1957.0099999999989</v>
      </c>
      <c r="E64" s="973">
        <f t="shared" si="3"/>
        <v>955.46999999999957</v>
      </c>
      <c r="F64" s="973">
        <f t="shared" si="3"/>
        <v>783.22</v>
      </c>
      <c r="G64" s="973">
        <f t="shared" si="3"/>
        <v>61196.574509999999</v>
      </c>
      <c r="H64" s="973">
        <f t="shared" si="3"/>
        <v>1405.7504902000005</v>
      </c>
      <c r="I64" s="973">
        <f t="shared" si="3"/>
        <v>61196.574509999999</v>
      </c>
      <c r="J64" s="973">
        <f t="shared" si="3"/>
        <v>1405.7504902000005</v>
      </c>
      <c r="K64" s="973">
        <f t="shared" si="3"/>
        <v>0</v>
      </c>
      <c r="L64" s="973">
        <f t="shared" si="3"/>
        <v>332.93950979999983</v>
      </c>
      <c r="M64" s="973">
        <f t="shared" si="3"/>
        <v>0</v>
      </c>
      <c r="N64" s="973">
        <f t="shared" si="3"/>
        <v>0</v>
      </c>
      <c r="P64" s="967"/>
    </row>
    <row r="66" spans="1:14" ht="15.75" customHeight="1">
      <c r="A66" s="974" t="s">
        <v>1112</v>
      </c>
      <c r="C66" s="956">
        <v>1957.01</v>
      </c>
    </row>
    <row r="67" spans="1:14" ht="15.75" customHeight="1">
      <c r="A67" s="1039" t="s">
        <v>13</v>
      </c>
      <c r="B67" s="1039"/>
      <c r="C67" s="1039"/>
      <c r="D67" s="1039"/>
      <c r="E67" s="1039"/>
      <c r="F67" s="1039"/>
      <c r="G67" s="1039"/>
      <c r="H67" s="1039"/>
      <c r="I67" s="1039"/>
      <c r="J67" s="1039"/>
      <c r="K67" s="1039"/>
      <c r="L67" s="1039"/>
      <c r="M67" s="909"/>
      <c r="N67" s="909"/>
    </row>
    <row r="68" spans="1:14" ht="15.75" customHeight="1">
      <c r="A68" s="1039" t="s">
        <v>886</v>
      </c>
      <c r="B68" s="1039"/>
      <c r="C68" s="1039"/>
      <c r="D68" s="1039"/>
      <c r="E68" s="1039"/>
      <c r="F68" s="1039"/>
      <c r="G68" s="1039"/>
      <c r="H68" s="1039"/>
      <c r="I68" s="1039"/>
      <c r="J68" s="1039"/>
      <c r="K68" s="1039"/>
      <c r="L68" s="1039"/>
      <c r="M68" s="909"/>
      <c r="N68" s="909"/>
    </row>
    <row r="69" spans="1:14">
      <c r="A69" s="15" t="s">
        <v>23</v>
      </c>
      <c r="B69" s="15"/>
      <c r="C69" s="15">
        <f>C66/C64</f>
        <v>5.2704991694365938E-4</v>
      </c>
      <c r="D69" s="15"/>
      <c r="E69" s="15"/>
      <c r="F69" s="15"/>
      <c r="G69" s="15"/>
      <c r="H69" s="911"/>
      <c r="I69" s="911"/>
      <c r="J69" s="911"/>
      <c r="K69" s="305"/>
      <c r="L69" s="1037" t="s">
        <v>76</v>
      </c>
      <c r="M69" s="1037"/>
      <c r="N69" s="1037"/>
    </row>
    <row r="70" spans="1:14">
      <c r="A70" s="15"/>
      <c r="B70" s="911"/>
      <c r="C70" s="911"/>
      <c r="D70" s="911"/>
      <c r="E70" s="911"/>
      <c r="F70" s="911"/>
      <c r="G70" s="911"/>
      <c r="H70" s="911"/>
      <c r="I70" s="911"/>
      <c r="J70" s="911"/>
      <c r="K70" s="305"/>
      <c r="L70" s="911"/>
      <c r="M70" s="911"/>
      <c r="N70" s="911"/>
    </row>
  </sheetData>
  <mergeCells count="22">
    <mergeCell ref="A8:B8"/>
    <mergeCell ref="H8:N8"/>
    <mergeCell ref="L1:N1"/>
    <mergeCell ref="A3:N3"/>
    <mergeCell ref="A4:N4"/>
    <mergeCell ref="A6:N6"/>
    <mergeCell ref="M7:N7"/>
    <mergeCell ref="A67:L67"/>
    <mergeCell ref="A68:L68"/>
    <mergeCell ref="L69:N69"/>
    <mergeCell ref="I9:J10"/>
    <mergeCell ref="K9:K11"/>
    <mergeCell ref="L9:L11"/>
    <mergeCell ref="M9:M11"/>
    <mergeCell ref="N9:N11"/>
    <mergeCell ref="A64:B64"/>
    <mergeCell ref="A9:A11"/>
    <mergeCell ref="B9:B11"/>
    <mergeCell ref="D9:D11"/>
    <mergeCell ref="E9:E11"/>
    <mergeCell ref="F9:F11"/>
    <mergeCell ref="G9:H10"/>
  </mergeCells>
  <printOptions horizontalCentered="1"/>
  <pageMargins left="0.15748031496062992" right="0.15748031496062992" top="0.23622047244094491" bottom="0" header="0.31496062992125984" footer="0.31496062992125984"/>
  <pageSetup paperSize="9" scale="90" orientation="landscape" r:id="rId1"/>
  <rowBreaks count="1" manualBreakCount="1">
    <brk id="37" max="1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73"/>
  <sheetViews>
    <sheetView view="pageBreakPreview" zoomScaleSheetLayoutView="100" workbookViewId="0">
      <pane xSplit="9" ySplit="12" topLeftCell="J40" activePane="bottomRight" state="frozen"/>
      <selection activeCell="A67" sqref="A67:L67"/>
      <selection pane="topRight" activeCell="A67" sqref="A67:L67"/>
      <selection pane="bottomLeft" activeCell="A67" sqref="A67:L67"/>
      <selection pane="bottomRight" activeCell="F74" sqref="F74"/>
    </sheetView>
  </sheetViews>
  <sheetFormatPr defaultColWidth="9.140625" defaultRowHeight="12.75"/>
  <cols>
    <col min="1" max="1" width="5.7109375" style="975" customWidth="1"/>
    <col min="2" max="2" width="14.140625" style="975" customWidth="1"/>
    <col min="3" max="3" width="14.140625" style="975" hidden="1" customWidth="1"/>
    <col min="4" max="4" width="13" style="975" customWidth="1"/>
    <col min="5" max="5" width="12" style="975" customWidth="1"/>
    <col min="6" max="6" width="12.42578125" style="975" customWidth="1"/>
    <col min="7" max="7" width="12.7109375" style="975" customWidth="1"/>
    <col min="8" max="8" width="13.140625" style="975" customWidth="1"/>
    <col min="9" max="9" width="12.7109375" style="975" customWidth="1"/>
    <col min="10" max="10" width="12.140625" style="975" customWidth="1"/>
    <col min="11" max="11" width="12.140625" style="976" customWidth="1"/>
    <col min="12" max="12" width="16.5703125" style="975" customWidth="1"/>
    <col min="13" max="13" width="13.140625" style="975" customWidth="1"/>
    <col min="14" max="14" width="12.7109375" style="975" customWidth="1"/>
    <col min="15" max="16384" width="9.140625" style="975"/>
  </cols>
  <sheetData>
    <row r="1" spans="1:16">
      <c r="L1" s="1091" t="s">
        <v>192</v>
      </c>
      <c r="M1" s="1091"/>
      <c r="N1" s="1091"/>
    </row>
    <row r="2" spans="1:16" ht="12.75" customHeight="1"/>
    <row r="3" spans="1:16" ht="15.75">
      <c r="A3" s="1262" t="s">
        <v>0</v>
      </c>
      <c r="B3" s="1262"/>
      <c r="C3" s="1262"/>
      <c r="D3" s="1262"/>
      <c r="E3" s="1262"/>
      <c r="F3" s="1262"/>
      <c r="G3" s="1262"/>
      <c r="H3" s="1262"/>
      <c r="I3" s="1262"/>
      <c r="J3" s="1262"/>
      <c r="K3" s="1262"/>
      <c r="L3" s="1262"/>
      <c r="M3" s="1262"/>
      <c r="N3" s="1262"/>
    </row>
    <row r="4" spans="1:16" ht="20.25">
      <c r="A4" s="1263" t="s">
        <v>546</v>
      </c>
      <c r="B4" s="1263"/>
      <c r="C4" s="1263"/>
      <c r="D4" s="1263"/>
      <c r="E4" s="1263"/>
      <c r="F4" s="1263"/>
      <c r="G4" s="1263"/>
      <c r="H4" s="1263"/>
      <c r="I4" s="1263"/>
      <c r="J4" s="1263"/>
      <c r="K4" s="1263"/>
      <c r="L4" s="1263"/>
      <c r="M4" s="1263"/>
      <c r="N4" s="1263"/>
    </row>
    <row r="5" spans="1:16" ht="10.5" customHeight="1"/>
    <row r="6" spans="1:16" ht="15.75">
      <c r="A6" s="1264" t="s">
        <v>890</v>
      </c>
      <c r="B6" s="1264"/>
      <c r="C6" s="1264"/>
      <c r="D6" s="1264"/>
      <c r="E6" s="1264"/>
      <c r="F6" s="1264"/>
      <c r="G6" s="1264"/>
      <c r="H6" s="1264"/>
      <c r="I6" s="1264"/>
      <c r="J6" s="1264"/>
      <c r="K6" s="1264"/>
      <c r="L6" s="1264"/>
      <c r="M6" s="1264"/>
      <c r="N6" s="1264"/>
    </row>
    <row r="7" spans="1:16" ht="15.75">
      <c r="A7" s="977"/>
      <c r="B7" s="978"/>
      <c r="C7" s="978"/>
      <c r="D7" s="978"/>
      <c r="E7" s="978"/>
      <c r="F7" s="978"/>
      <c r="G7" s="978"/>
      <c r="H7" s="978"/>
      <c r="I7" s="978"/>
      <c r="J7" s="977"/>
      <c r="K7" s="977"/>
      <c r="L7" s="977"/>
      <c r="M7" s="1265" t="s">
        <v>171</v>
      </c>
      <c r="N7" s="1265"/>
    </row>
    <row r="8" spans="1:16" ht="15.75">
      <c r="A8" s="1227" t="s">
        <v>660</v>
      </c>
      <c r="B8" s="1227"/>
      <c r="C8" s="913"/>
      <c r="D8" s="978"/>
      <c r="E8" s="978"/>
      <c r="F8" s="978"/>
      <c r="G8" s="978"/>
      <c r="H8" s="1250" t="s">
        <v>831</v>
      </c>
      <c r="I8" s="1250"/>
      <c r="J8" s="1250"/>
      <c r="K8" s="1250"/>
      <c r="L8" s="1250"/>
      <c r="M8" s="1250"/>
      <c r="N8" s="1250"/>
    </row>
    <row r="9" spans="1:16">
      <c r="A9" s="1256" t="s">
        <v>26</v>
      </c>
      <c r="B9" s="1261" t="s">
        <v>880</v>
      </c>
      <c r="C9" s="979"/>
      <c r="D9" s="1255" t="s">
        <v>572</v>
      </c>
      <c r="E9" s="1255" t="s">
        <v>570</v>
      </c>
      <c r="F9" s="1255" t="s">
        <v>208</v>
      </c>
      <c r="G9" s="1255" t="s">
        <v>207</v>
      </c>
      <c r="H9" s="1255"/>
      <c r="I9" s="1255" t="s">
        <v>168</v>
      </c>
      <c r="J9" s="1255"/>
      <c r="K9" s="1256" t="s">
        <v>423</v>
      </c>
      <c r="L9" s="1255" t="s">
        <v>170</v>
      </c>
      <c r="M9" s="1255" t="s">
        <v>403</v>
      </c>
      <c r="N9" s="1255" t="s">
        <v>226</v>
      </c>
    </row>
    <row r="10" spans="1:16">
      <c r="A10" s="1257"/>
      <c r="B10" s="1261"/>
      <c r="C10" s="979"/>
      <c r="D10" s="1255"/>
      <c r="E10" s="1255"/>
      <c r="F10" s="1255"/>
      <c r="G10" s="1255"/>
      <c r="H10" s="1255"/>
      <c r="I10" s="1255"/>
      <c r="J10" s="1255"/>
      <c r="K10" s="1257"/>
      <c r="L10" s="1255"/>
      <c r="M10" s="1255"/>
      <c r="N10" s="1255"/>
    </row>
    <row r="11" spans="1:16" ht="27" customHeight="1">
      <c r="A11" s="1258"/>
      <c r="B11" s="1261"/>
      <c r="C11" s="979"/>
      <c r="D11" s="1255"/>
      <c r="E11" s="1255"/>
      <c r="F11" s="1255"/>
      <c r="G11" s="980" t="s">
        <v>169</v>
      </c>
      <c r="H11" s="980" t="s">
        <v>227</v>
      </c>
      <c r="I11" s="980" t="s">
        <v>169</v>
      </c>
      <c r="J11" s="980" t="s">
        <v>227</v>
      </c>
      <c r="K11" s="1258"/>
      <c r="L11" s="1255"/>
      <c r="M11" s="1255"/>
      <c r="N11" s="1255"/>
    </row>
    <row r="12" spans="1:16">
      <c r="A12" s="981">
        <v>1</v>
      </c>
      <c r="B12" s="981">
        <v>2</v>
      </c>
      <c r="C12" s="981"/>
      <c r="D12" s="981">
        <v>3</v>
      </c>
      <c r="E12" s="981">
        <v>4</v>
      </c>
      <c r="F12" s="981">
        <v>5</v>
      </c>
      <c r="G12" s="981">
        <v>6</v>
      </c>
      <c r="H12" s="981">
        <v>7</v>
      </c>
      <c r="I12" s="981">
        <v>8</v>
      </c>
      <c r="J12" s="981">
        <v>9</v>
      </c>
      <c r="K12" s="981"/>
      <c r="L12" s="981">
        <v>10</v>
      </c>
      <c r="M12" s="982">
        <v>11</v>
      </c>
      <c r="N12" s="982">
        <v>12</v>
      </c>
    </row>
    <row r="13" spans="1:16" s="986" customFormat="1" ht="19.5" customHeight="1">
      <c r="A13" s="761">
        <v>1</v>
      </c>
      <c r="B13" s="762" t="s">
        <v>885</v>
      </c>
      <c r="C13" s="983">
        <v>18923</v>
      </c>
      <c r="D13" s="984">
        <v>14.979647537529209</v>
      </c>
      <c r="E13" s="984">
        <v>6.3811816184631498</v>
      </c>
      <c r="F13" s="984">
        <v>6.034843182023077</v>
      </c>
      <c r="G13" s="984">
        <v>406.2</v>
      </c>
      <c r="H13" s="984">
        <v>8.8765999999999998</v>
      </c>
      <c r="I13" s="984">
        <v>406.2</v>
      </c>
      <c r="J13" s="984">
        <v>8.8765999999999998</v>
      </c>
      <c r="K13" s="984">
        <f t="shared" ref="K13:K63" si="0">H13-J13</f>
        <v>0</v>
      </c>
      <c r="L13" s="985">
        <f t="shared" ref="L13:L63" si="1">E13+F13-J13</f>
        <v>3.539424800486227</v>
      </c>
      <c r="M13" s="984">
        <v>0</v>
      </c>
      <c r="N13" s="984">
        <v>0</v>
      </c>
    </row>
    <row r="14" spans="1:16" ht="19.5" customHeight="1">
      <c r="A14" s="761">
        <v>2</v>
      </c>
      <c r="B14" s="762" t="s">
        <v>671</v>
      </c>
      <c r="C14" s="983">
        <v>25691</v>
      </c>
      <c r="D14" s="984">
        <v>20.337268133311998</v>
      </c>
      <c r="E14" s="984">
        <v>8.6634749754233891</v>
      </c>
      <c r="F14" s="984">
        <v>8.1932651371006102</v>
      </c>
      <c r="G14" s="984">
        <v>629.5</v>
      </c>
      <c r="H14" s="984">
        <v>13.5471</v>
      </c>
      <c r="I14" s="984">
        <v>629.5</v>
      </c>
      <c r="J14" s="984">
        <v>13.5471</v>
      </c>
      <c r="K14" s="984">
        <f t="shared" si="0"/>
        <v>0</v>
      </c>
      <c r="L14" s="985">
        <f t="shared" si="1"/>
        <v>3.3096401125240007</v>
      </c>
      <c r="M14" s="984">
        <v>0</v>
      </c>
      <c r="N14" s="984">
        <v>0</v>
      </c>
    </row>
    <row r="15" spans="1:16" s="986" customFormat="1" ht="19.5" customHeight="1">
      <c r="A15" s="761">
        <v>3</v>
      </c>
      <c r="B15" s="699" t="s">
        <v>844</v>
      </c>
      <c r="C15" s="983">
        <v>24358</v>
      </c>
      <c r="D15" s="984">
        <v>19.282051192682793</v>
      </c>
      <c r="E15" s="984">
        <v>8.2139630007147595</v>
      </c>
      <c r="F15" s="984">
        <v>7.7681504110192936</v>
      </c>
      <c r="G15" s="984">
        <v>707.58500000000004</v>
      </c>
      <c r="H15" s="984">
        <v>20.092279999999999</v>
      </c>
      <c r="I15" s="984">
        <v>707.58500000000004</v>
      </c>
      <c r="J15" s="984">
        <v>20.092279999999999</v>
      </c>
      <c r="K15" s="984">
        <f t="shared" si="0"/>
        <v>0</v>
      </c>
      <c r="L15" s="985">
        <f t="shared" si="1"/>
        <v>-4.1101665882659457</v>
      </c>
      <c r="M15" s="984">
        <v>0</v>
      </c>
      <c r="N15" s="984">
        <v>0</v>
      </c>
      <c r="P15" s="987"/>
    </row>
    <row r="16" spans="1:16" s="986" customFormat="1" ht="19.5" customHeight="1">
      <c r="A16" s="761">
        <v>4</v>
      </c>
      <c r="B16" s="763" t="s">
        <v>673</v>
      </c>
      <c r="C16" s="983">
        <v>25091</v>
      </c>
      <c r="D16" s="984">
        <v>19.862301768437636</v>
      </c>
      <c r="E16" s="984">
        <v>8.4611440040616657</v>
      </c>
      <c r="F16" s="984">
        <v>8.0019156729979919</v>
      </c>
      <c r="G16" s="984">
        <v>850.2299999999999</v>
      </c>
      <c r="H16" s="984">
        <v>18.271199999999997</v>
      </c>
      <c r="I16" s="984">
        <v>850.2299999999999</v>
      </c>
      <c r="J16" s="984">
        <v>18.271199999999997</v>
      </c>
      <c r="K16" s="984">
        <f t="shared" si="0"/>
        <v>0</v>
      </c>
      <c r="L16" s="985">
        <f t="shared" si="1"/>
        <v>-1.8081403229403392</v>
      </c>
      <c r="M16" s="984">
        <v>0</v>
      </c>
      <c r="N16" s="984">
        <v>0</v>
      </c>
    </row>
    <row r="17" spans="1:17" s="986" customFormat="1" ht="19.5" customHeight="1">
      <c r="A17" s="761">
        <v>5</v>
      </c>
      <c r="B17" s="764" t="s">
        <v>674</v>
      </c>
      <c r="C17" s="983">
        <v>45322</v>
      </c>
      <c r="D17" s="984">
        <v>35.877375981392952</v>
      </c>
      <c r="E17" s="984">
        <v>15.283407140093372</v>
      </c>
      <c r="F17" s="984">
        <v>14.453900686764777</v>
      </c>
      <c r="G17" s="984">
        <v>1069.0899999999999</v>
      </c>
      <c r="H17" s="984">
        <v>22.964800000000004</v>
      </c>
      <c r="I17" s="984">
        <v>1069.0899999999999</v>
      </c>
      <c r="J17" s="984">
        <v>22.964800000000004</v>
      </c>
      <c r="K17" s="984">
        <f t="shared" si="0"/>
        <v>0</v>
      </c>
      <c r="L17" s="985">
        <f t="shared" si="1"/>
        <v>6.7725078268581456</v>
      </c>
      <c r="M17" s="984">
        <v>0</v>
      </c>
      <c r="N17" s="984">
        <v>0</v>
      </c>
    </row>
    <row r="18" spans="1:17" s="988" customFormat="1" ht="19.5" customHeight="1">
      <c r="A18" s="761">
        <v>6</v>
      </c>
      <c r="B18" s="764" t="s">
        <v>675</v>
      </c>
      <c r="C18" s="983">
        <v>68659</v>
      </c>
      <c r="D18" s="984">
        <v>54.351192743181208</v>
      </c>
      <c r="E18" s="984">
        <v>23.1530702712076</v>
      </c>
      <c r="F18" s="984">
        <v>21.896438093036117</v>
      </c>
      <c r="G18" s="984">
        <v>1522.31</v>
      </c>
      <c r="H18" s="984">
        <v>43.019799999999996</v>
      </c>
      <c r="I18" s="984">
        <v>1522.31</v>
      </c>
      <c r="J18" s="984">
        <v>43.019799999999996</v>
      </c>
      <c r="K18" s="984">
        <f t="shared" si="0"/>
        <v>0</v>
      </c>
      <c r="L18" s="985">
        <f t="shared" si="1"/>
        <v>2.0297083642437244</v>
      </c>
      <c r="M18" s="984">
        <v>0</v>
      </c>
      <c r="N18" s="984">
        <v>0</v>
      </c>
    </row>
    <row r="19" spans="1:17" s="988" customFormat="1" ht="19.5" customHeight="1">
      <c r="A19" s="761">
        <v>7</v>
      </c>
      <c r="B19" s="764" t="s">
        <v>676</v>
      </c>
      <c r="C19" s="983">
        <v>62635</v>
      </c>
      <c r="D19" s="984">
        <v>49.582530439842628</v>
      </c>
      <c r="E19" s="984">
        <v>21.121667318735899</v>
      </c>
      <c r="F19" s="984">
        <v>19.975289473445827</v>
      </c>
      <c r="G19" s="984">
        <v>1684.21</v>
      </c>
      <c r="H19" s="984">
        <v>36.282000000000004</v>
      </c>
      <c r="I19" s="984">
        <v>1684.21</v>
      </c>
      <c r="J19" s="984">
        <v>36.282000000000004</v>
      </c>
      <c r="K19" s="984">
        <f t="shared" si="0"/>
        <v>0</v>
      </c>
      <c r="L19" s="985">
        <f t="shared" si="1"/>
        <v>4.8149567921817251</v>
      </c>
      <c r="M19" s="984">
        <v>0</v>
      </c>
      <c r="N19" s="984">
        <v>0</v>
      </c>
    </row>
    <row r="20" spans="1:17" s="986" customFormat="1" ht="19.5" customHeight="1">
      <c r="A20" s="761">
        <v>8</v>
      </c>
      <c r="B20" s="764" t="s">
        <v>677</v>
      </c>
      <c r="C20" s="983">
        <v>34979</v>
      </c>
      <c r="D20" s="984">
        <v>27.689747461567098</v>
      </c>
      <c r="E20" s="984">
        <v>11.795558412102865</v>
      </c>
      <c r="F20" s="984">
        <v>11.155354841409142</v>
      </c>
      <c r="G20" s="989">
        <v>1316.8</v>
      </c>
      <c r="H20" s="984">
        <v>28.586400000000001</v>
      </c>
      <c r="I20" s="989">
        <v>1316.8</v>
      </c>
      <c r="J20" s="984">
        <v>28.586400000000001</v>
      </c>
      <c r="K20" s="984">
        <f t="shared" si="0"/>
        <v>0</v>
      </c>
      <c r="L20" s="985">
        <f t="shared" si="1"/>
        <v>-5.6354867464879952</v>
      </c>
      <c r="M20" s="984">
        <v>0</v>
      </c>
      <c r="N20" s="984">
        <v>0</v>
      </c>
    </row>
    <row r="21" spans="1:17" s="986" customFormat="1" ht="19.5" customHeight="1">
      <c r="A21" s="761">
        <v>9</v>
      </c>
      <c r="B21" s="764" t="s">
        <v>678</v>
      </c>
      <c r="C21" s="983">
        <v>36581</v>
      </c>
      <c r="D21" s="984">
        <v>28.957907655781643</v>
      </c>
      <c r="E21" s="984">
        <v>12.335782105638666</v>
      </c>
      <c r="F21" s="984">
        <v>11.666257910563132</v>
      </c>
      <c r="G21" s="989">
        <v>857.48</v>
      </c>
      <c r="H21" s="984">
        <v>19.6538</v>
      </c>
      <c r="I21" s="989">
        <v>857.48</v>
      </c>
      <c r="J21" s="984">
        <v>19.6538</v>
      </c>
      <c r="K21" s="984">
        <f t="shared" si="0"/>
        <v>0</v>
      </c>
      <c r="L21" s="985">
        <f t="shared" si="1"/>
        <v>4.348240016201796</v>
      </c>
      <c r="M21" s="984">
        <v>0</v>
      </c>
      <c r="N21" s="984">
        <v>0</v>
      </c>
    </row>
    <row r="22" spans="1:17" s="986" customFormat="1" ht="19.5" customHeight="1">
      <c r="A22" s="761">
        <v>10</v>
      </c>
      <c r="B22" s="764" t="s">
        <v>679</v>
      </c>
      <c r="C22" s="983">
        <v>22735</v>
      </c>
      <c r="D22" s="984">
        <v>17.997267175697647</v>
      </c>
      <c r="E22" s="984">
        <v>7.6666577231812987</v>
      </c>
      <c r="F22" s="984">
        <v>7.2505501106217114</v>
      </c>
      <c r="G22" s="989">
        <v>633.15000000000009</v>
      </c>
      <c r="H22" s="984">
        <v>14.024900000000002</v>
      </c>
      <c r="I22" s="989">
        <v>633.15000000000009</v>
      </c>
      <c r="J22" s="984">
        <v>14.024900000000002</v>
      </c>
      <c r="K22" s="984">
        <f t="shared" si="0"/>
        <v>0</v>
      </c>
      <c r="L22" s="985">
        <f t="shared" si="1"/>
        <v>0.89230783380300771</v>
      </c>
      <c r="M22" s="984">
        <v>0</v>
      </c>
      <c r="N22" s="984">
        <v>0</v>
      </c>
    </row>
    <row r="23" spans="1:17" s="986" customFormat="1" ht="19.5" customHeight="1">
      <c r="A23" s="761">
        <v>11</v>
      </c>
      <c r="B23" s="764" t="s">
        <v>680</v>
      </c>
      <c r="C23" s="983">
        <v>80164</v>
      </c>
      <c r="D23" s="984">
        <v>63.458672789647075</v>
      </c>
      <c r="E23" s="984">
        <v>27.032766647068645</v>
      </c>
      <c r="F23" s="984">
        <v>25.565564067203823</v>
      </c>
      <c r="G23" s="989">
        <v>1431.4199999999998</v>
      </c>
      <c r="H23" s="984">
        <v>30.8216</v>
      </c>
      <c r="I23" s="989">
        <v>1431.4199999999998</v>
      </c>
      <c r="J23" s="984">
        <v>30.8216</v>
      </c>
      <c r="K23" s="984">
        <f t="shared" si="0"/>
        <v>0</v>
      </c>
      <c r="L23" s="985">
        <f t="shared" si="1"/>
        <v>21.776730714272464</v>
      </c>
      <c r="M23" s="984">
        <v>0</v>
      </c>
      <c r="N23" s="984">
        <v>0</v>
      </c>
    </row>
    <row r="24" spans="1:17" s="986" customFormat="1" ht="19.5" customHeight="1">
      <c r="A24" s="761">
        <v>12</v>
      </c>
      <c r="B24" s="764" t="s">
        <v>681</v>
      </c>
      <c r="C24" s="983">
        <v>81035</v>
      </c>
      <c r="D24" s="984">
        <v>64.148165629323017</v>
      </c>
      <c r="E24" s="984">
        <v>27.326483773828745</v>
      </c>
      <c r="F24" s="984">
        <v>25.843339705926123</v>
      </c>
      <c r="G24" s="989">
        <v>2088.62</v>
      </c>
      <c r="H24" s="984">
        <v>44.9253</v>
      </c>
      <c r="I24" s="989">
        <v>2088.62</v>
      </c>
      <c r="J24" s="984">
        <v>44.9253</v>
      </c>
      <c r="K24" s="984">
        <f t="shared" si="0"/>
        <v>0</v>
      </c>
      <c r="L24" s="985">
        <f t="shared" si="1"/>
        <v>8.2445234797548679</v>
      </c>
      <c r="M24" s="984">
        <v>0</v>
      </c>
      <c r="N24" s="984">
        <v>0</v>
      </c>
    </row>
    <row r="25" spans="1:17" s="986" customFormat="1" ht="19.5" customHeight="1">
      <c r="A25" s="761">
        <v>13</v>
      </c>
      <c r="B25" s="764" t="s">
        <v>682</v>
      </c>
      <c r="C25" s="983">
        <v>56197</v>
      </c>
      <c r="D25" s="984">
        <v>44.486141344740737</v>
      </c>
      <c r="E25" s="984">
        <v>18.950655996024608</v>
      </c>
      <c r="F25" s="984">
        <v>17.922109723624732</v>
      </c>
      <c r="G25" s="989">
        <v>1493.1</v>
      </c>
      <c r="H25" s="984">
        <v>32.370699999999999</v>
      </c>
      <c r="I25" s="989">
        <v>1493.1</v>
      </c>
      <c r="J25" s="984">
        <v>32.370699999999999</v>
      </c>
      <c r="K25" s="984">
        <f t="shared" si="0"/>
        <v>0</v>
      </c>
      <c r="L25" s="985">
        <f t="shared" si="1"/>
        <v>4.5020657196493374</v>
      </c>
      <c r="M25" s="984">
        <v>0</v>
      </c>
      <c r="N25" s="984">
        <v>0</v>
      </c>
    </row>
    <row r="26" spans="1:17" s="986" customFormat="1" ht="19.5" customHeight="1">
      <c r="A26" s="761">
        <v>14</v>
      </c>
      <c r="B26" s="764" t="s">
        <v>683</v>
      </c>
      <c r="C26" s="983">
        <v>23417</v>
      </c>
      <c r="D26" s="984">
        <v>18.53714561043817</v>
      </c>
      <c r="E26" s="984">
        <v>7.8966405939624575</v>
      </c>
      <c r="F26" s="984">
        <v>7.4680506681516876</v>
      </c>
      <c r="G26" s="989">
        <v>681.4</v>
      </c>
      <c r="H26" s="984">
        <v>15.1356</v>
      </c>
      <c r="I26" s="989">
        <v>681.4</v>
      </c>
      <c r="J26" s="984">
        <v>15.1356</v>
      </c>
      <c r="K26" s="984">
        <f t="shared" si="0"/>
        <v>0</v>
      </c>
      <c r="L26" s="985">
        <f t="shared" si="1"/>
        <v>0.22909126211414588</v>
      </c>
      <c r="M26" s="984">
        <v>0</v>
      </c>
      <c r="N26" s="984">
        <v>0</v>
      </c>
    </row>
    <row r="27" spans="1:17" s="986" customFormat="1" ht="19.5" customHeight="1">
      <c r="A27" s="761">
        <v>15</v>
      </c>
      <c r="B27" s="764" t="s">
        <v>684</v>
      </c>
      <c r="C27" s="983">
        <v>45244</v>
      </c>
      <c r="D27" s="984">
        <v>35.815630353959286</v>
      </c>
      <c r="E27" s="984">
        <v>15.257104113816348</v>
      </c>
      <c r="F27" s="984">
        <v>14.429025256431437</v>
      </c>
      <c r="G27" s="989">
        <v>1104.3</v>
      </c>
      <c r="H27" s="984">
        <v>24.1463</v>
      </c>
      <c r="I27" s="989">
        <v>1104.3</v>
      </c>
      <c r="J27" s="984">
        <v>24.1463</v>
      </c>
      <c r="K27" s="984">
        <f t="shared" si="0"/>
        <v>0</v>
      </c>
      <c r="L27" s="985">
        <f t="shared" si="1"/>
        <v>5.5398293702477837</v>
      </c>
      <c r="M27" s="984">
        <v>0</v>
      </c>
      <c r="N27" s="984">
        <v>0</v>
      </c>
    </row>
    <row r="28" spans="1:17" ht="19.5" customHeight="1">
      <c r="A28" s="761">
        <v>16</v>
      </c>
      <c r="B28" s="764" t="s">
        <v>685</v>
      </c>
      <c r="C28" s="983">
        <v>52099</v>
      </c>
      <c r="D28" s="984">
        <v>41.242121072648857</v>
      </c>
      <c r="E28" s="984">
        <v>17.568735461624037</v>
      </c>
      <c r="F28" s="984">
        <v>16.61519288380385</v>
      </c>
      <c r="G28" s="989">
        <v>1565.0900000000001</v>
      </c>
      <c r="H28" s="984">
        <v>33.819300000000005</v>
      </c>
      <c r="I28" s="989">
        <v>1565.0900000000001</v>
      </c>
      <c r="J28" s="984">
        <v>33.819300000000005</v>
      </c>
      <c r="K28" s="984">
        <f t="shared" si="0"/>
        <v>0</v>
      </c>
      <c r="L28" s="985">
        <f t="shared" si="1"/>
        <v>0.36462834542788158</v>
      </c>
      <c r="M28" s="984">
        <v>0</v>
      </c>
      <c r="N28" s="984">
        <v>0</v>
      </c>
    </row>
    <row r="29" spans="1:17" s="986" customFormat="1" ht="19.5" customHeight="1">
      <c r="A29" s="761">
        <v>17</v>
      </c>
      <c r="B29" s="764" t="s">
        <v>686</v>
      </c>
      <c r="C29" s="983">
        <v>36614</v>
      </c>
      <c r="D29" s="984">
        <v>28.984030805849731</v>
      </c>
      <c r="E29" s="984">
        <v>12.346910309063562</v>
      </c>
      <c r="F29" s="984">
        <v>11.676782131088776</v>
      </c>
      <c r="G29" s="989">
        <v>998.24160749999999</v>
      </c>
      <c r="H29" s="984">
        <v>28.674602374999999</v>
      </c>
      <c r="I29" s="989">
        <v>998.24160749999999</v>
      </c>
      <c r="J29" s="984">
        <v>28.674602374999999</v>
      </c>
      <c r="K29" s="984">
        <f t="shared" si="0"/>
        <v>0</v>
      </c>
      <c r="L29" s="985">
        <f t="shared" si="1"/>
        <v>-4.650909934847661</v>
      </c>
      <c r="M29" s="984">
        <v>0</v>
      </c>
      <c r="N29" s="984">
        <v>0</v>
      </c>
    </row>
    <row r="30" spans="1:17" s="986" customFormat="1" ht="19.5" customHeight="1">
      <c r="A30" s="761">
        <v>18</v>
      </c>
      <c r="B30" s="764" t="s">
        <v>687</v>
      </c>
      <c r="C30" s="983">
        <v>30528</v>
      </c>
      <c r="D30" s="984">
        <v>24.166288644807466</v>
      </c>
      <c r="E30" s="984">
        <v>10.29459982288448</v>
      </c>
      <c r="F30" s="984">
        <v>9.7358607335412195</v>
      </c>
      <c r="G30" s="989">
        <v>939.13100000000009</v>
      </c>
      <c r="H30" s="984">
        <v>19.760380000000001</v>
      </c>
      <c r="I30" s="989">
        <v>939.13100000000009</v>
      </c>
      <c r="J30" s="984">
        <v>19.760380000000001</v>
      </c>
      <c r="K30" s="984">
        <f t="shared" si="0"/>
        <v>0</v>
      </c>
      <c r="L30" s="985">
        <f t="shared" si="1"/>
        <v>0.27008055642570028</v>
      </c>
      <c r="M30" s="984">
        <v>0</v>
      </c>
      <c r="N30" s="984">
        <v>0</v>
      </c>
    </row>
    <row r="31" spans="1:17" s="986" customFormat="1" ht="19.5" customHeight="1">
      <c r="A31" s="761">
        <v>19</v>
      </c>
      <c r="B31" s="764" t="s">
        <v>688</v>
      </c>
      <c r="C31" s="983">
        <v>29127</v>
      </c>
      <c r="D31" s="984">
        <v>23.057242182825835</v>
      </c>
      <c r="E31" s="984">
        <v>9.8221570047548568</v>
      </c>
      <c r="F31" s="984">
        <v>9.2890597348616044</v>
      </c>
      <c r="G31" s="989">
        <v>898.745</v>
      </c>
      <c r="H31" s="984">
        <v>20.25515</v>
      </c>
      <c r="I31" s="989">
        <v>898.745</v>
      </c>
      <c r="J31" s="984">
        <v>20.25515</v>
      </c>
      <c r="K31" s="984">
        <f t="shared" si="0"/>
        <v>0</v>
      </c>
      <c r="L31" s="985">
        <f t="shared" si="1"/>
        <v>-1.143933260383541</v>
      </c>
      <c r="M31" s="984">
        <v>0</v>
      </c>
      <c r="N31" s="984">
        <v>0</v>
      </c>
    </row>
    <row r="32" spans="1:17" s="986" customFormat="1" ht="19.5" customHeight="1">
      <c r="A32" s="761">
        <v>20</v>
      </c>
      <c r="B32" s="764" t="s">
        <v>689</v>
      </c>
      <c r="C32" s="983">
        <v>15048</v>
      </c>
      <c r="D32" s="984">
        <v>11.912156431048963</v>
      </c>
      <c r="E32" s="984">
        <v>5.0744607617520199</v>
      </c>
      <c r="F32" s="984">
        <v>4.7990445596936668</v>
      </c>
      <c r="G32" s="990">
        <v>485.76</v>
      </c>
      <c r="H32" s="984">
        <v>10.436199999999999</v>
      </c>
      <c r="I32" s="990">
        <v>485.76</v>
      </c>
      <c r="J32" s="984">
        <v>10.436199999999999</v>
      </c>
      <c r="K32" s="984">
        <f t="shared" si="0"/>
        <v>0</v>
      </c>
      <c r="L32" s="985">
        <f t="shared" si="1"/>
        <v>-0.56269467855431188</v>
      </c>
      <c r="M32" s="984">
        <v>0</v>
      </c>
      <c r="N32" s="984">
        <v>0</v>
      </c>
      <c r="P32" s="986">
        <f>P30*3000</f>
        <v>0</v>
      </c>
      <c r="Q32" s="986">
        <f>Q30*2000</f>
        <v>0</v>
      </c>
    </row>
    <row r="33" spans="1:16" s="986" customFormat="1" ht="19.5" customHeight="1">
      <c r="A33" s="761">
        <v>21</v>
      </c>
      <c r="B33" s="764" t="s">
        <v>690</v>
      </c>
      <c r="C33" s="983">
        <v>37959</v>
      </c>
      <c r="D33" s="984">
        <v>30.048747073776422</v>
      </c>
      <c r="E33" s="984">
        <v>12.800468903199425</v>
      </c>
      <c r="F33" s="984">
        <v>12.105723846452147</v>
      </c>
      <c r="G33" s="990">
        <v>832.81</v>
      </c>
      <c r="H33" s="984">
        <v>17.936999999999998</v>
      </c>
      <c r="I33" s="990">
        <v>832.81</v>
      </c>
      <c r="J33" s="984">
        <v>17.936999999999998</v>
      </c>
      <c r="K33" s="984">
        <f t="shared" si="0"/>
        <v>0</v>
      </c>
      <c r="L33" s="985">
        <f t="shared" si="1"/>
        <v>6.969192749651576</v>
      </c>
      <c r="M33" s="984">
        <v>0</v>
      </c>
      <c r="N33" s="984">
        <v>0</v>
      </c>
    </row>
    <row r="34" spans="1:16" s="986" customFormat="1" ht="19.5" customHeight="1">
      <c r="A34" s="761">
        <v>22</v>
      </c>
      <c r="B34" s="764" t="s">
        <v>691</v>
      </c>
      <c r="C34" s="983">
        <v>37967</v>
      </c>
      <c r="D34" s="984">
        <v>30.055079958641414</v>
      </c>
      <c r="E34" s="984">
        <v>12.803166649484247</v>
      </c>
      <c r="F34" s="984">
        <v>12.108275172640182</v>
      </c>
      <c r="G34" s="990">
        <v>1343.5900000000001</v>
      </c>
      <c r="H34" s="984">
        <v>31.4831</v>
      </c>
      <c r="I34" s="990">
        <v>1343.5900000000001</v>
      </c>
      <c r="J34" s="984">
        <v>31.4831</v>
      </c>
      <c r="K34" s="984">
        <f t="shared" si="0"/>
        <v>0</v>
      </c>
      <c r="L34" s="985">
        <f t="shared" si="1"/>
        <v>-6.5716581778755696</v>
      </c>
      <c r="M34" s="984">
        <v>0</v>
      </c>
      <c r="N34" s="984">
        <v>0</v>
      </c>
    </row>
    <row r="35" spans="1:16" s="986" customFormat="1" ht="19.5" customHeight="1">
      <c r="A35" s="761">
        <v>23</v>
      </c>
      <c r="B35" s="764" t="s">
        <v>692</v>
      </c>
      <c r="C35" s="983">
        <v>60148</v>
      </c>
      <c r="D35" s="984">
        <v>47.6137948574384</v>
      </c>
      <c r="E35" s="984">
        <v>20.283005442441553</v>
      </c>
      <c r="F35" s="984">
        <v>19.182145944740476</v>
      </c>
      <c r="G35" s="990">
        <v>1209.8600000000001</v>
      </c>
      <c r="H35" s="984">
        <v>27.183</v>
      </c>
      <c r="I35" s="990">
        <v>1209.8600000000001</v>
      </c>
      <c r="J35" s="984">
        <v>27.183</v>
      </c>
      <c r="K35" s="984">
        <f t="shared" si="0"/>
        <v>0</v>
      </c>
      <c r="L35" s="985">
        <f t="shared" si="1"/>
        <v>12.282151387182033</v>
      </c>
      <c r="M35" s="984">
        <v>0</v>
      </c>
      <c r="N35" s="984">
        <v>0</v>
      </c>
    </row>
    <row r="36" spans="1:16" s="986" customFormat="1" ht="19.5" customHeight="1">
      <c r="A36" s="761">
        <v>24</v>
      </c>
      <c r="B36" s="764" t="s">
        <v>715</v>
      </c>
      <c r="C36" s="983">
        <v>37594</v>
      </c>
      <c r="D36" s="984">
        <v>29.759809201811187</v>
      </c>
      <c r="E36" s="984">
        <v>12.677384228954375</v>
      </c>
      <c r="F36" s="984">
        <v>11.989319589123054</v>
      </c>
      <c r="G36" s="989">
        <v>582.77</v>
      </c>
      <c r="H36" s="984">
        <v>12.917200000000001</v>
      </c>
      <c r="I36" s="989">
        <v>582.77</v>
      </c>
      <c r="J36" s="984">
        <v>12.917200000000001</v>
      </c>
      <c r="K36" s="984">
        <f t="shared" si="0"/>
        <v>0</v>
      </c>
      <c r="L36" s="985">
        <f t="shared" si="1"/>
        <v>11.749503818077429</v>
      </c>
      <c r="M36" s="984">
        <v>0</v>
      </c>
      <c r="N36" s="984">
        <v>0</v>
      </c>
    </row>
    <row r="37" spans="1:16" s="986" customFormat="1" ht="19.5" customHeight="1">
      <c r="A37" s="761">
        <v>25</v>
      </c>
      <c r="B37" s="764" t="s">
        <v>693</v>
      </c>
      <c r="C37" s="983">
        <v>58414</v>
      </c>
      <c r="D37" s="984">
        <v>46.241142062951504</v>
      </c>
      <c r="E37" s="984">
        <v>19.698268935206173</v>
      </c>
      <c r="F37" s="984">
        <v>18.62914599348391</v>
      </c>
      <c r="G37" s="989">
        <v>1190.78</v>
      </c>
      <c r="H37" s="984">
        <v>27.709399999999999</v>
      </c>
      <c r="I37" s="989">
        <v>1190.78</v>
      </c>
      <c r="J37" s="984">
        <v>27.709399999999999</v>
      </c>
      <c r="K37" s="984">
        <f t="shared" si="0"/>
        <v>0</v>
      </c>
      <c r="L37" s="985">
        <f t="shared" si="1"/>
        <v>10.618014928690084</v>
      </c>
      <c r="M37" s="984">
        <v>0</v>
      </c>
      <c r="N37" s="984">
        <v>0</v>
      </c>
    </row>
    <row r="38" spans="1:16" s="986" customFormat="1" ht="15.75" customHeight="1">
      <c r="A38" s="761">
        <v>26</v>
      </c>
      <c r="B38" s="764" t="s">
        <v>694</v>
      </c>
      <c r="C38" s="983">
        <v>56945</v>
      </c>
      <c r="D38" s="984">
        <v>45.078266079617443</v>
      </c>
      <c r="E38" s="984">
        <v>19.202895273655557</v>
      </c>
      <c r="F38" s="984">
        <v>18.160658722205998</v>
      </c>
      <c r="G38" s="989">
        <v>1351.96</v>
      </c>
      <c r="H38" s="984">
        <v>29.4255</v>
      </c>
      <c r="I38" s="989">
        <v>1351.96</v>
      </c>
      <c r="J38" s="984">
        <v>29.4255</v>
      </c>
      <c r="K38" s="984">
        <f t="shared" si="0"/>
        <v>0</v>
      </c>
      <c r="L38" s="985">
        <f t="shared" si="1"/>
        <v>7.9380539958615515</v>
      </c>
      <c r="M38" s="984">
        <v>0</v>
      </c>
      <c r="N38" s="984">
        <v>0</v>
      </c>
      <c r="P38" s="991"/>
    </row>
    <row r="39" spans="1:16" ht="15.75" customHeight="1">
      <c r="A39" s="761">
        <v>27</v>
      </c>
      <c r="B39" s="764" t="s">
        <v>695</v>
      </c>
      <c r="C39" s="983">
        <v>55229</v>
      </c>
      <c r="D39" s="984">
        <v>43.719862276076768</v>
      </c>
      <c r="E39" s="984">
        <v>18.624228695561026</v>
      </c>
      <c r="F39" s="984">
        <v>17.613399254872508</v>
      </c>
      <c r="G39" s="989">
        <v>1614.8823264999999</v>
      </c>
      <c r="H39" s="984">
        <v>34.723050004999997</v>
      </c>
      <c r="I39" s="989">
        <v>1614.8823264999999</v>
      </c>
      <c r="J39" s="984">
        <v>34.723050004999997</v>
      </c>
      <c r="K39" s="984">
        <f t="shared" si="0"/>
        <v>0</v>
      </c>
      <c r="L39" s="985">
        <f t="shared" si="1"/>
        <v>1.5145779454335369</v>
      </c>
      <c r="M39" s="984">
        <v>0</v>
      </c>
      <c r="N39" s="984">
        <v>0</v>
      </c>
    </row>
    <row r="40" spans="1:16" s="986" customFormat="1" ht="15.75" customHeight="1">
      <c r="A40" s="761">
        <v>28</v>
      </c>
      <c r="B40" s="764" t="s">
        <v>696</v>
      </c>
      <c r="C40" s="983">
        <v>52834</v>
      </c>
      <c r="D40" s="984">
        <v>41.823954869619946</v>
      </c>
      <c r="E40" s="984">
        <v>17.816590901542149</v>
      </c>
      <c r="F40" s="984">
        <v>16.849595977329557</v>
      </c>
      <c r="G40" s="989">
        <v>660.44</v>
      </c>
      <c r="H40" s="984">
        <v>19.813200000000002</v>
      </c>
      <c r="I40" s="989">
        <v>660.44</v>
      </c>
      <c r="J40" s="984">
        <v>19.813200000000002</v>
      </c>
      <c r="K40" s="984">
        <f t="shared" si="0"/>
        <v>0</v>
      </c>
      <c r="L40" s="985">
        <f t="shared" si="1"/>
        <v>14.852986878871704</v>
      </c>
      <c r="M40" s="984">
        <v>0</v>
      </c>
      <c r="N40" s="984">
        <v>0</v>
      </c>
    </row>
    <row r="41" spans="1:16" s="986" customFormat="1" ht="15.75" customHeight="1">
      <c r="A41" s="761">
        <v>29</v>
      </c>
      <c r="B41" s="764" t="s">
        <v>716</v>
      </c>
      <c r="C41" s="983">
        <v>35566</v>
      </c>
      <c r="D41" s="984">
        <v>28.154422888535848</v>
      </c>
      <c r="E41" s="984">
        <v>11.99350554575175</v>
      </c>
      <c r="F41" s="984">
        <v>11.342558400456204</v>
      </c>
      <c r="G41" s="989">
        <v>880.68500000000006</v>
      </c>
      <c r="H41" s="984">
        <v>19.017980000000001</v>
      </c>
      <c r="I41" s="989">
        <v>880.68500000000006</v>
      </c>
      <c r="J41" s="984">
        <v>19.017980000000001</v>
      </c>
      <c r="K41" s="984">
        <f t="shared" si="0"/>
        <v>0</v>
      </c>
      <c r="L41" s="985">
        <f t="shared" si="1"/>
        <v>4.3180839462079526</v>
      </c>
      <c r="M41" s="984">
        <v>0</v>
      </c>
      <c r="N41" s="984">
        <v>0</v>
      </c>
    </row>
    <row r="42" spans="1:16" s="986" customFormat="1" ht="15.75" customHeight="1">
      <c r="A42" s="761">
        <v>30</v>
      </c>
      <c r="B42" s="764" t="s">
        <v>697</v>
      </c>
      <c r="C42" s="983">
        <v>43311</v>
      </c>
      <c r="D42" s="984">
        <v>34.285447048455723</v>
      </c>
      <c r="E42" s="984">
        <v>14.605261167745995</v>
      </c>
      <c r="F42" s="984">
        <v>13.812561066247502</v>
      </c>
      <c r="G42" s="989">
        <v>1730.6599999999999</v>
      </c>
      <c r="H42" s="984">
        <v>37.5486</v>
      </c>
      <c r="I42" s="989">
        <v>1730.6599999999999</v>
      </c>
      <c r="J42" s="984">
        <v>37.5486</v>
      </c>
      <c r="K42" s="984">
        <f t="shared" si="0"/>
        <v>0</v>
      </c>
      <c r="L42" s="985">
        <f t="shared" si="1"/>
        <v>-9.1307777660065028</v>
      </c>
      <c r="M42" s="984">
        <v>0</v>
      </c>
      <c r="N42" s="984">
        <v>0</v>
      </c>
    </row>
    <row r="43" spans="1:16" s="986" customFormat="1" ht="15.75" customHeight="1">
      <c r="A43" s="761">
        <v>31</v>
      </c>
      <c r="B43" s="764" t="s">
        <v>698</v>
      </c>
      <c r="C43" s="983">
        <v>33727</v>
      </c>
      <c r="D43" s="984">
        <v>26.698650980195932</v>
      </c>
      <c r="E43" s="984">
        <v>11.37336111852807</v>
      </c>
      <c r="F43" s="984">
        <v>10.756072292981679</v>
      </c>
      <c r="G43" s="989">
        <v>714.53</v>
      </c>
      <c r="H43" s="984">
        <v>15.414899999999999</v>
      </c>
      <c r="I43" s="989">
        <v>714.53</v>
      </c>
      <c r="J43" s="984">
        <v>15.414899999999999</v>
      </c>
      <c r="K43" s="984">
        <f t="shared" si="0"/>
        <v>0</v>
      </c>
      <c r="L43" s="985">
        <f t="shared" si="1"/>
        <v>6.7145334115097519</v>
      </c>
      <c r="M43" s="984">
        <v>0</v>
      </c>
      <c r="N43" s="984">
        <v>0</v>
      </c>
    </row>
    <row r="44" spans="1:16" s="986" customFormat="1" ht="15.75" customHeight="1">
      <c r="A44" s="761">
        <v>32</v>
      </c>
      <c r="B44" s="764" t="s">
        <v>699</v>
      </c>
      <c r="C44" s="983">
        <v>28006</v>
      </c>
      <c r="D44" s="984">
        <v>22.169846691118906</v>
      </c>
      <c r="E44" s="984">
        <v>9.4441353065940383</v>
      </c>
      <c r="F44" s="984">
        <v>8.9315551527632131</v>
      </c>
      <c r="G44" s="989">
        <v>822.51</v>
      </c>
      <c r="H44" s="984">
        <v>17.337299999999999</v>
      </c>
      <c r="I44" s="989">
        <v>822.51</v>
      </c>
      <c r="J44" s="984">
        <v>17.337299999999999</v>
      </c>
      <c r="K44" s="984">
        <f t="shared" si="0"/>
        <v>0</v>
      </c>
      <c r="L44" s="985">
        <f t="shared" si="1"/>
        <v>1.0383904593572524</v>
      </c>
      <c r="M44" s="984">
        <v>0</v>
      </c>
      <c r="N44" s="984">
        <v>0</v>
      </c>
    </row>
    <row r="45" spans="1:16" s="986" customFormat="1" ht="15.75" customHeight="1">
      <c r="A45" s="761">
        <v>33</v>
      </c>
      <c r="B45" s="764" t="s">
        <v>700</v>
      </c>
      <c r="C45" s="983">
        <v>44538</v>
      </c>
      <c r="D45" s="984">
        <v>35.256753264623789</v>
      </c>
      <c r="E45" s="984">
        <v>15.01902800418072</v>
      </c>
      <c r="F45" s="984">
        <v>14.203870720337356</v>
      </c>
      <c r="G45" s="989">
        <v>1170.1599999999999</v>
      </c>
      <c r="H45" s="984">
        <v>25.347000000000001</v>
      </c>
      <c r="I45" s="989">
        <v>1170.1599999999999</v>
      </c>
      <c r="J45" s="984">
        <v>25.347000000000001</v>
      </c>
      <c r="K45" s="984">
        <f t="shared" si="0"/>
        <v>0</v>
      </c>
      <c r="L45" s="985">
        <f t="shared" si="1"/>
        <v>3.8758987245180734</v>
      </c>
      <c r="M45" s="984">
        <v>0</v>
      </c>
      <c r="N45" s="984">
        <v>0</v>
      </c>
    </row>
    <row r="46" spans="1:16" s="986" customFormat="1" ht="15.75" customHeight="1">
      <c r="A46" s="761">
        <v>34</v>
      </c>
      <c r="B46" s="764" t="s">
        <v>701</v>
      </c>
      <c r="C46" s="983">
        <v>44203</v>
      </c>
      <c r="D46" s="984">
        <v>34.99156371090227</v>
      </c>
      <c r="E46" s="984">
        <v>14.906059878503758</v>
      </c>
      <c r="F46" s="984">
        <v>14.097033936213395</v>
      </c>
      <c r="G46" s="989">
        <v>1227.83</v>
      </c>
      <c r="H46" s="984">
        <v>26.369300000000003</v>
      </c>
      <c r="I46" s="989">
        <v>1227.83</v>
      </c>
      <c r="J46" s="984">
        <v>26.369300000000003</v>
      </c>
      <c r="K46" s="984">
        <f t="shared" si="0"/>
        <v>0</v>
      </c>
      <c r="L46" s="985">
        <f t="shared" si="1"/>
        <v>2.6337938147171513</v>
      </c>
      <c r="M46" s="984">
        <v>0</v>
      </c>
      <c r="N46" s="984">
        <v>0</v>
      </c>
    </row>
    <row r="47" spans="1:16" s="986" customFormat="1" ht="15.75" customHeight="1">
      <c r="A47" s="761">
        <v>35</v>
      </c>
      <c r="B47" s="764" t="s">
        <v>702</v>
      </c>
      <c r="C47" s="983">
        <v>50550</v>
      </c>
      <c r="D47" s="984">
        <v>40.015916240664879</v>
      </c>
      <c r="E47" s="984">
        <v>17.046384337225188</v>
      </c>
      <c r="F47" s="984">
        <v>16.12119235064559</v>
      </c>
      <c r="G47" s="989">
        <v>1285.73</v>
      </c>
      <c r="H47" s="984">
        <v>27.599799999999998</v>
      </c>
      <c r="I47" s="989">
        <v>1285.73</v>
      </c>
      <c r="J47" s="984">
        <v>27.599799999999998</v>
      </c>
      <c r="K47" s="984">
        <f t="shared" si="0"/>
        <v>0</v>
      </c>
      <c r="L47" s="985">
        <f t="shared" si="1"/>
        <v>5.5677766878707793</v>
      </c>
      <c r="M47" s="984">
        <v>0</v>
      </c>
      <c r="N47" s="984">
        <v>0</v>
      </c>
    </row>
    <row r="48" spans="1:16" s="986" customFormat="1" ht="15.75" customHeight="1">
      <c r="A48" s="761">
        <v>36</v>
      </c>
      <c r="B48" s="764" t="s">
        <v>717</v>
      </c>
      <c r="C48" s="983">
        <v>52995</v>
      </c>
      <c r="D48" s="984">
        <v>41.951404177527898</v>
      </c>
      <c r="E48" s="984">
        <v>17.870883045524209</v>
      </c>
      <c r="F48" s="984">
        <v>16.900941416863759</v>
      </c>
      <c r="G48" s="989">
        <v>1139.07</v>
      </c>
      <c r="H48" s="984">
        <v>24.477200000000003</v>
      </c>
      <c r="I48" s="989">
        <v>1139.07</v>
      </c>
      <c r="J48" s="984">
        <v>24.477200000000003</v>
      </c>
      <c r="K48" s="984">
        <f t="shared" si="0"/>
        <v>0</v>
      </c>
      <c r="L48" s="985">
        <f t="shared" si="1"/>
        <v>10.294624462387965</v>
      </c>
      <c r="M48" s="984">
        <v>0</v>
      </c>
      <c r="N48" s="984">
        <v>0</v>
      </c>
    </row>
    <row r="49" spans="1:14" s="986" customFormat="1" ht="15.75" customHeight="1">
      <c r="A49" s="761">
        <v>37</v>
      </c>
      <c r="B49" s="764" t="s">
        <v>703</v>
      </c>
      <c r="C49" s="983">
        <v>63100</v>
      </c>
      <c r="D49" s="984">
        <v>49.950629372620256</v>
      </c>
      <c r="E49" s="984">
        <v>21.278473821541233</v>
      </c>
      <c r="F49" s="984">
        <v>20.123585308125357</v>
      </c>
      <c r="G49" s="989">
        <v>2042.2000000000003</v>
      </c>
      <c r="H49" s="984">
        <v>61.106800000000007</v>
      </c>
      <c r="I49" s="989">
        <v>2042.2000000000003</v>
      </c>
      <c r="J49" s="984">
        <v>61.106800000000007</v>
      </c>
      <c r="K49" s="984">
        <f t="shared" si="0"/>
        <v>0</v>
      </c>
      <c r="L49" s="985">
        <f t="shared" si="1"/>
        <v>-19.704740870333417</v>
      </c>
      <c r="M49" s="984">
        <v>0</v>
      </c>
      <c r="N49" s="984">
        <v>0</v>
      </c>
    </row>
    <row r="50" spans="1:14" s="986" customFormat="1" ht="15.75" customHeight="1">
      <c r="A50" s="761">
        <v>38</v>
      </c>
      <c r="B50" s="764" t="s">
        <v>704</v>
      </c>
      <c r="C50" s="983">
        <v>93475</v>
      </c>
      <c r="D50" s="984">
        <v>73.995801594384758</v>
      </c>
      <c r="E50" s="984">
        <v>31.521479246728475</v>
      </c>
      <c r="F50" s="984">
        <v>29.810651928320407</v>
      </c>
      <c r="G50" s="989">
        <v>2212.0300000000002</v>
      </c>
      <c r="H50" s="984">
        <v>47.2742</v>
      </c>
      <c r="I50" s="989">
        <v>2212.0300000000002</v>
      </c>
      <c r="J50" s="984">
        <v>47.2742</v>
      </c>
      <c r="K50" s="984">
        <f t="shared" si="0"/>
        <v>0</v>
      </c>
      <c r="L50" s="985">
        <f t="shared" si="1"/>
        <v>14.057931175048886</v>
      </c>
      <c r="M50" s="984">
        <v>0</v>
      </c>
      <c r="N50" s="984">
        <v>0</v>
      </c>
    </row>
    <row r="51" spans="1:14" s="986" customFormat="1" ht="15.75" customHeight="1">
      <c r="A51" s="761">
        <v>39</v>
      </c>
      <c r="B51" s="764" t="s">
        <v>705</v>
      </c>
      <c r="C51" s="983">
        <v>70834</v>
      </c>
      <c r="D51" s="984">
        <v>56.072945815850765</v>
      </c>
      <c r="E51" s="984">
        <v>23.886520042393848</v>
      </c>
      <c r="F51" s="984">
        <v>22.590079900408107</v>
      </c>
      <c r="G51" s="989">
        <v>865.38</v>
      </c>
      <c r="H51" s="984">
        <v>25.961400000000001</v>
      </c>
      <c r="I51" s="989">
        <v>865.38</v>
      </c>
      <c r="J51" s="984">
        <v>25.961400000000001</v>
      </c>
      <c r="K51" s="984">
        <f t="shared" si="0"/>
        <v>0</v>
      </c>
      <c r="L51" s="985">
        <f t="shared" si="1"/>
        <v>20.515199942801953</v>
      </c>
      <c r="M51" s="984">
        <v>0</v>
      </c>
      <c r="N51" s="984">
        <v>0</v>
      </c>
    </row>
    <row r="52" spans="1:14" s="986" customFormat="1" ht="15.75" customHeight="1">
      <c r="A52" s="761">
        <v>40</v>
      </c>
      <c r="B52" s="764" t="s">
        <v>706</v>
      </c>
      <c r="C52" s="983">
        <v>38366</v>
      </c>
      <c r="D52" s="984">
        <v>30.370932591282866</v>
      </c>
      <c r="E52" s="984">
        <v>12.937716745439793</v>
      </c>
      <c r="F52" s="984">
        <v>12.235522566268422</v>
      </c>
      <c r="G52" s="989">
        <v>998.47</v>
      </c>
      <c r="H52" s="984">
        <v>21.447500000000002</v>
      </c>
      <c r="I52" s="989">
        <v>998.47</v>
      </c>
      <c r="J52" s="984">
        <v>21.447500000000002</v>
      </c>
      <c r="K52" s="984">
        <f t="shared" si="0"/>
        <v>0</v>
      </c>
      <c r="L52" s="985">
        <f t="shared" si="1"/>
        <v>3.7257393117082138</v>
      </c>
      <c r="M52" s="984">
        <v>0</v>
      </c>
      <c r="N52" s="984">
        <v>0</v>
      </c>
    </row>
    <row r="53" spans="1:14" s="986" customFormat="1" ht="15.75" customHeight="1">
      <c r="A53" s="761">
        <v>41</v>
      </c>
      <c r="B53" s="764" t="s">
        <v>707</v>
      </c>
      <c r="C53" s="983">
        <v>64260</v>
      </c>
      <c r="D53" s="984">
        <v>50.868897678044021</v>
      </c>
      <c r="E53" s="984">
        <v>21.669647032840565</v>
      </c>
      <c r="F53" s="984">
        <v>20.493527605390419</v>
      </c>
      <c r="G53" s="989">
        <v>1480.45</v>
      </c>
      <c r="H53" s="984">
        <v>42.045899999999996</v>
      </c>
      <c r="I53" s="989">
        <v>1480.45</v>
      </c>
      <c r="J53" s="984">
        <v>42.045899999999996</v>
      </c>
      <c r="K53" s="984">
        <f t="shared" si="0"/>
        <v>0</v>
      </c>
      <c r="L53" s="985">
        <f t="shared" si="1"/>
        <v>0.11727463823098816</v>
      </c>
      <c r="M53" s="984">
        <v>0</v>
      </c>
      <c r="N53" s="984">
        <v>0</v>
      </c>
    </row>
    <row r="54" spans="1:14" s="986" customFormat="1" ht="15.75" customHeight="1">
      <c r="A54" s="761">
        <v>42</v>
      </c>
      <c r="B54" s="764" t="s">
        <v>708</v>
      </c>
      <c r="C54" s="983">
        <v>44583</v>
      </c>
      <c r="D54" s="984">
        <v>35.292375741989368</v>
      </c>
      <c r="E54" s="984">
        <v>15.03420282703285</v>
      </c>
      <c r="F54" s="984">
        <v>14.218221930145052</v>
      </c>
      <c r="G54" s="989">
        <v>1184.8800000000001</v>
      </c>
      <c r="H54" s="984">
        <v>33.789100000000005</v>
      </c>
      <c r="I54" s="989">
        <v>1184.8800000000001</v>
      </c>
      <c r="J54" s="984">
        <v>33.789100000000005</v>
      </c>
      <c r="K54" s="984">
        <f t="shared" si="0"/>
        <v>0</v>
      </c>
      <c r="L54" s="985">
        <f t="shared" si="1"/>
        <v>-4.5366752428221027</v>
      </c>
      <c r="M54" s="984">
        <v>0</v>
      </c>
      <c r="N54" s="984">
        <v>0</v>
      </c>
    </row>
    <row r="55" spans="1:14" s="986" customFormat="1" ht="15.75" customHeight="1">
      <c r="A55" s="761">
        <v>43</v>
      </c>
      <c r="B55" s="764" t="s">
        <v>709</v>
      </c>
      <c r="C55" s="983">
        <v>25006</v>
      </c>
      <c r="D55" s="984">
        <v>19.795014866747103</v>
      </c>
      <c r="E55" s="984">
        <v>8.4324804497854213</v>
      </c>
      <c r="F55" s="984">
        <v>7.9748078322501215</v>
      </c>
      <c r="G55" s="989">
        <v>531.90000000000009</v>
      </c>
      <c r="H55" s="984">
        <v>11.511800000000001</v>
      </c>
      <c r="I55" s="989">
        <v>531.90000000000009</v>
      </c>
      <c r="J55" s="984">
        <v>11.511800000000001</v>
      </c>
      <c r="K55" s="984">
        <f t="shared" si="0"/>
        <v>0</v>
      </c>
      <c r="L55" s="985">
        <f t="shared" si="1"/>
        <v>4.8954882820355436</v>
      </c>
      <c r="M55" s="984">
        <v>0</v>
      </c>
      <c r="N55" s="984">
        <v>0</v>
      </c>
    </row>
    <row r="56" spans="1:14" s="986" customFormat="1" ht="15.75" customHeight="1">
      <c r="A56" s="761">
        <v>44</v>
      </c>
      <c r="B56" s="764" t="s">
        <v>710</v>
      </c>
      <c r="C56" s="983">
        <v>21258</v>
      </c>
      <c r="D56" s="984">
        <v>16.828058307498598</v>
      </c>
      <c r="E56" s="984">
        <v>7.1685863153458564</v>
      </c>
      <c r="F56" s="984">
        <v>6.7795115131557662</v>
      </c>
      <c r="G56" s="989">
        <v>611.94000000000005</v>
      </c>
      <c r="H56" s="984">
        <v>13.267099999999999</v>
      </c>
      <c r="I56" s="989">
        <v>611.94000000000005</v>
      </c>
      <c r="J56" s="984">
        <v>13.267099999999999</v>
      </c>
      <c r="K56" s="984">
        <f t="shared" si="0"/>
        <v>0</v>
      </c>
      <c r="L56" s="985">
        <f t="shared" si="1"/>
        <v>0.68099782850162427</v>
      </c>
      <c r="M56" s="984">
        <v>0</v>
      </c>
      <c r="N56" s="984">
        <v>0</v>
      </c>
    </row>
    <row r="57" spans="1:14" s="986" customFormat="1" ht="15.75" customHeight="1">
      <c r="A57" s="761">
        <v>45</v>
      </c>
      <c r="B57" s="764" t="s">
        <v>711</v>
      </c>
      <c r="C57" s="983">
        <v>51855</v>
      </c>
      <c r="D57" s="984">
        <v>41.048968084266612</v>
      </c>
      <c r="E57" s="984">
        <v>17.486454199936937</v>
      </c>
      <c r="F57" s="984">
        <v>16.537377435068787</v>
      </c>
      <c r="G57" s="989">
        <v>1366.3200000000002</v>
      </c>
      <c r="H57" s="984">
        <v>30.640700000000002</v>
      </c>
      <c r="I57" s="989">
        <v>1366.3200000000002</v>
      </c>
      <c r="J57" s="984">
        <v>30.640700000000002</v>
      </c>
      <c r="K57" s="984">
        <f t="shared" si="0"/>
        <v>0</v>
      </c>
      <c r="L57" s="985">
        <f t="shared" si="1"/>
        <v>3.3831316350057179</v>
      </c>
      <c r="M57" s="984">
        <v>0</v>
      </c>
      <c r="N57" s="984">
        <v>0</v>
      </c>
    </row>
    <row r="58" spans="1:14" s="986" customFormat="1" ht="15.75" customHeight="1">
      <c r="A58" s="761">
        <v>46</v>
      </c>
      <c r="B58" s="764" t="s">
        <v>712</v>
      </c>
      <c r="C58" s="983">
        <v>47615</v>
      </c>
      <c r="D58" s="984">
        <v>37.692539105821133</v>
      </c>
      <c r="E58" s="984">
        <v>16.056648668980756</v>
      </c>
      <c r="F58" s="984">
        <v>15.185174555410283</v>
      </c>
      <c r="G58" s="989">
        <v>388.27</v>
      </c>
      <c r="H58" s="984">
        <v>11.648099999999999</v>
      </c>
      <c r="I58" s="989">
        <v>388.27</v>
      </c>
      <c r="J58" s="984">
        <v>11.648099999999999</v>
      </c>
      <c r="K58" s="984">
        <f t="shared" si="0"/>
        <v>0</v>
      </c>
      <c r="L58" s="985">
        <f t="shared" si="1"/>
        <v>19.593723224391042</v>
      </c>
      <c r="M58" s="984">
        <v>0</v>
      </c>
      <c r="N58" s="984">
        <v>0</v>
      </c>
    </row>
    <row r="59" spans="1:14" s="986" customFormat="1" ht="15.75" customHeight="1">
      <c r="A59" s="761">
        <v>47</v>
      </c>
      <c r="B59" s="764" t="s">
        <v>713</v>
      </c>
      <c r="C59" s="983">
        <v>55434</v>
      </c>
      <c r="D59" s="984">
        <v>43.88214245074218</v>
      </c>
      <c r="E59" s="984">
        <v>18.693358444109617</v>
      </c>
      <c r="F59" s="984">
        <v>17.678776988440905</v>
      </c>
      <c r="G59" s="989">
        <v>446.37</v>
      </c>
      <c r="H59" s="984">
        <v>13.3911</v>
      </c>
      <c r="I59" s="989">
        <v>446.37</v>
      </c>
      <c r="J59" s="984">
        <v>13.3911</v>
      </c>
      <c r="K59" s="984">
        <f t="shared" si="0"/>
        <v>0</v>
      </c>
      <c r="L59" s="985">
        <f t="shared" si="1"/>
        <v>22.98103543255052</v>
      </c>
      <c r="M59" s="984">
        <v>0</v>
      </c>
      <c r="N59" s="984">
        <v>0</v>
      </c>
    </row>
    <row r="60" spans="1:14" s="986" customFormat="1" ht="15.75" customHeight="1">
      <c r="A60" s="761">
        <v>48</v>
      </c>
      <c r="B60" s="764" t="s">
        <v>718</v>
      </c>
      <c r="C60" s="983">
        <v>74521</v>
      </c>
      <c r="D60" s="984">
        <v>58.991614128003711</v>
      </c>
      <c r="E60" s="984">
        <v>25.129843861411636</v>
      </c>
      <c r="F60" s="984">
        <v>23.765922357318697</v>
      </c>
      <c r="G60" s="989">
        <v>1651.71</v>
      </c>
      <c r="H60" s="984">
        <v>44.696899999999999</v>
      </c>
      <c r="I60" s="989">
        <v>1651.71</v>
      </c>
      <c r="J60" s="984">
        <v>44.696899999999999</v>
      </c>
      <c r="K60" s="984">
        <f t="shared" si="0"/>
        <v>0</v>
      </c>
      <c r="L60" s="985">
        <f t="shared" si="1"/>
        <v>4.1988662187303305</v>
      </c>
      <c r="M60" s="984">
        <v>0</v>
      </c>
      <c r="N60" s="984">
        <v>0</v>
      </c>
    </row>
    <row r="61" spans="1:14" s="986" customFormat="1" ht="15">
      <c r="A61" s="761">
        <v>49</v>
      </c>
      <c r="B61" s="764" t="s">
        <v>719</v>
      </c>
      <c r="C61" s="983">
        <v>43624</v>
      </c>
      <c r="D61" s="984">
        <v>34.533221168798512</v>
      </c>
      <c r="E61" s="984">
        <v>14.710810491139695</v>
      </c>
      <c r="F61" s="984">
        <v>13.912381703354367</v>
      </c>
      <c r="G61" s="984">
        <v>1048.9100000000001</v>
      </c>
      <c r="H61" s="984">
        <v>23.000300000000003</v>
      </c>
      <c r="I61" s="984">
        <v>1048.9100000000001</v>
      </c>
      <c r="J61" s="984">
        <v>23.000300000000003</v>
      </c>
      <c r="K61" s="984">
        <f t="shared" si="0"/>
        <v>0</v>
      </c>
      <c r="L61" s="985">
        <f t="shared" si="1"/>
        <v>5.6228921944940566</v>
      </c>
      <c r="M61" s="984">
        <v>0</v>
      </c>
      <c r="N61" s="984">
        <v>0</v>
      </c>
    </row>
    <row r="62" spans="1:14" s="986" customFormat="1" ht="15">
      <c r="A62" s="761">
        <v>50</v>
      </c>
      <c r="B62" s="764" t="s">
        <v>714</v>
      </c>
      <c r="C62" s="983">
        <v>26872</v>
      </c>
      <c r="D62" s="984">
        <v>21.272160261506365</v>
      </c>
      <c r="E62" s="984">
        <v>9.0617297707203814</v>
      </c>
      <c r="F62" s="984">
        <v>8.5699046656092648</v>
      </c>
      <c r="G62" s="984">
        <v>830.53</v>
      </c>
      <c r="H62" s="984">
        <v>23.543699999999998</v>
      </c>
      <c r="I62" s="984">
        <v>830.53</v>
      </c>
      <c r="J62" s="984">
        <v>23.543699999999998</v>
      </c>
      <c r="K62" s="984">
        <f t="shared" si="0"/>
        <v>0</v>
      </c>
      <c r="L62" s="985">
        <f t="shared" si="1"/>
        <v>-5.9120655636703496</v>
      </c>
      <c r="M62" s="984">
        <v>0</v>
      </c>
      <c r="N62" s="984">
        <v>0</v>
      </c>
    </row>
    <row r="63" spans="1:14" s="986" customFormat="1" ht="15">
      <c r="A63" s="761">
        <v>51</v>
      </c>
      <c r="B63" s="764" t="s">
        <v>720</v>
      </c>
      <c r="C63" s="983">
        <v>53025</v>
      </c>
      <c r="D63" s="984">
        <v>41.975152495771617</v>
      </c>
      <c r="E63" s="984">
        <v>17.880999594092295</v>
      </c>
      <c r="F63" s="984">
        <v>16.910508890068893</v>
      </c>
      <c r="G63" s="984">
        <v>1445.354</v>
      </c>
      <c r="H63" s="984">
        <v>31.215770000000003</v>
      </c>
      <c r="I63" s="984">
        <v>1445.354</v>
      </c>
      <c r="J63" s="984">
        <v>31.215770000000003</v>
      </c>
      <c r="K63" s="984">
        <f t="shared" si="0"/>
        <v>0</v>
      </c>
      <c r="L63" s="985">
        <f t="shared" si="1"/>
        <v>3.5757384841611817</v>
      </c>
      <c r="M63" s="984">
        <v>0</v>
      </c>
      <c r="N63" s="984">
        <v>0</v>
      </c>
    </row>
    <row r="64" spans="1:14" s="993" customFormat="1" ht="15">
      <c r="A64" s="1259" t="s">
        <v>81</v>
      </c>
      <c r="B64" s="1260"/>
      <c r="C64" s="992">
        <f t="shared" ref="C64:N64" si="2">SUM(C13:C63)</f>
        <v>2318261</v>
      </c>
      <c r="D64" s="985">
        <f t="shared" si="2"/>
        <v>1835.1599999999999</v>
      </c>
      <c r="E64" s="985">
        <f t="shared" si="2"/>
        <v>781.75999999999988</v>
      </c>
      <c r="F64" s="985">
        <f t="shared" si="2"/>
        <v>739.32999999999993</v>
      </c>
      <c r="G64" s="985">
        <f t="shared" si="2"/>
        <v>56225.34393399999</v>
      </c>
      <c r="H64" s="985">
        <f t="shared" si="2"/>
        <v>1314.5079123799997</v>
      </c>
      <c r="I64" s="985">
        <f t="shared" si="2"/>
        <v>56225.34393399999</v>
      </c>
      <c r="J64" s="985">
        <f t="shared" si="2"/>
        <v>1314.5079123799997</v>
      </c>
      <c r="K64" s="985">
        <f t="shared" si="2"/>
        <v>0</v>
      </c>
      <c r="L64" s="985">
        <f t="shared" si="2"/>
        <v>206.58208761999998</v>
      </c>
      <c r="M64" s="985">
        <f t="shared" si="2"/>
        <v>0</v>
      </c>
      <c r="N64" s="985">
        <f t="shared" si="2"/>
        <v>0</v>
      </c>
    </row>
    <row r="65" spans="1:15">
      <c r="H65" s="994"/>
      <c r="J65" s="994"/>
    </row>
    <row r="66" spans="1:15" ht="15.75" customHeight="1">
      <c r="A66" s="995" t="s">
        <v>1113</v>
      </c>
      <c r="F66" s="994"/>
      <c r="G66" s="994"/>
      <c r="H66" s="994"/>
      <c r="I66" s="994"/>
      <c r="J66" s="994"/>
    </row>
    <row r="67" spans="1:15" ht="15.75" customHeight="1">
      <c r="A67" s="1039" t="s">
        <v>13</v>
      </c>
      <c r="B67" s="1039"/>
      <c r="C67" s="1039"/>
      <c r="D67" s="1039"/>
      <c r="E67" s="1039"/>
      <c r="F67" s="1039"/>
      <c r="G67" s="1039"/>
      <c r="H67" s="1039"/>
      <c r="I67" s="1039"/>
      <c r="J67" s="1039"/>
      <c r="K67" s="1039"/>
      <c r="L67" s="1039"/>
      <c r="M67" s="909"/>
      <c r="N67" s="909"/>
      <c r="O67" s="911"/>
    </row>
    <row r="68" spans="1:15" ht="15.75" customHeight="1">
      <c r="A68" s="1039" t="s">
        <v>886</v>
      </c>
      <c r="B68" s="1039"/>
      <c r="C68" s="1039"/>
      <c r="D68" s="1039"/>
      <c r="E68" s="1039"/>
      <c r="F68" s="1039"/>
      <c r="G68" s="1039"/>
      <c r="H68" s="1039"/>
      <c r="I68" s="1039"/>
      <c r="J68" s="1039"/>
      <c r="K68" s="1039"/>
      <c r="L68" s="1039"/>
      <c r="M68" s="909"/>
      <c r="N68" s="909"/>
      <c r="O68" s="911"/>
    </row>
    <row r="69" spans="1:15">
      <c r="A69" s="15" t="s">
        <v>23</v>
      </c>
      <c r="B69" s="15"/>
      <c r="C69" s="15"/>
      <c r="D69" s="15"/>
      <c r="E69" s="15"/>
      <c r="F69" s="15"/>
      <c r="G69" s="15"/>
      <c r="H69" s="911"/>
      <c r="I69" s="911"/>
      <c r="J69" s="911"/>
      <c r="K69" s="305"/>
      <c r="L69" s="1037" t="s">
        <v>76</v>
      </c>
      <c r="M69" s="1037"/>
      <c r="N69" s="1037"/>
      <c r="O69" s="1037"/>
    </row>
    <row r="70" spans="1:15">
      <c r="A70" s="15"/>
      <c r="B70" s="911"/>
      <c r="C70" s="911"/>
      <c r="D70" s="911"/>
      <c r="E70" s="911"/>
      <c r="F70" s="911"/>
      <c r="G70" s="911"/>
      <c r="H70" s="911"/>
      <c r="I70" s="911"/>
      <c r="J70" s="911"/>
      <c r="K70" s="305"/>
      <c r="L70" s="911"/>
      <c r="M70" s="911"/>
      <c r="N70" s="911"/>
      <c r="O70" s="911"/>
    </row>
    <row r="73" spans="1:15">
      <c r="F73" s="994">
        <f>F64+'T6B_Pay_FG_FCI-PRY'!F64</f>
        <v>1522.55</v>
      </c>
    </row>
  </sheetData>
  <mergeCells count="22">
    <mergeCell ref="A8:B8"/>
    <mergeCell ref="H8:N8"/>
    <mergeCell ref="L1:N1"/>
    <mergeCell ref="A3:N3"/>
    <mergeCell ref="A4:N4"/>
    <mergeCell ref="A6:N6"/>
    <mergeCell ref="M7:N7"/>
    <mergeCell ref="A67:L67"/>
    <mergeCell ref="A68:L68"/>
    <mergeCell ref="L69:O69"/>
    <mergeCell ref="I9:J10"/>
    <mergeCell ref="K9:K11"/>
    <mergeCell ref="L9:L11"/>
    <mergeCell ref="M9:M11"/>
    <mergeCell ref="N9:N11"/>
    <mergeCell ref="A64:B64"/>
    <mergeCell ref="A9:A11"/>
    <mergeCell ref="B9:B11"/>
    <mergeCell ref="D9:D11"/>
    <mergeCell ref="E9:E11"/>
    <mergeCell ref="F9:F11"/>
    <mergeCell ref="G9:H10"/>
  </mergeCells>
  <printOptions horizontalCentered="1"/>
  <pageMargins left="0.15748031496062992" right="0.15748031496062992" top="0.23622047244094491" bottom="0" header="0.31496062992125984" footer="0.31496062992125984"/>
  <pageSetup paperSize="9" scale="83" orientation="landscape" r:id="rId1"/>
  <rowBreaks count="1" manualBreakCount="1">
    <brk id="37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view="pageBreakPreview" topLeftCell="A34" zoomScale="120" zoomScaleSheetLayoutView="120" workbookViewId="0">
      <selection activeCell="S15" sqref="S15"/>
    </sheetView>
  </sheetViews>
  <sheetFormatPr defaultRowHeight="12.75"/>
  <cols>
    <col min="1" max="1" width="8.7109375" customWidth="1"/>
    <col min="2" max="2" width="11" customWidth="1"/>
    <col min="3" max="3" width="114.5703125" customWidth="1"/>
  </cols>
  <sheetData>
    <row r="1" spans="1:7" ht="21.75" customHeight="1">
      <c r="A1" s="1034" t="s">
        <v>973</v>
      </c>
      <c r="B1" s="1034"/>
      <c r="C1" s="1034"/>
      <c r="D1" s="1034"/>
      <c r="E1" s="897"/>
      <c r="F1" s="897"/>
      <c r="G1" s="897"/>
    </row>
    <row r="2" spans="1:7">
      <c r="A2" s="834" t="s">
        <v>66</v>
      </c>
      <c r="B2" s="834" t="s">
        <v>974</v>
      </c>
      <c r="C2" s="834" t="s">
        <v>975</v>
      </c>
    </row>
    <row r="3" spans="1:7">
      <c r="A3" s="834">
        <v>1</v>
      </c>
      <c r="B3" s="898" t="s">
        <v>976</v>
      </c>
      <c r="C3" s="898" t="s">
        <v>977</v>
      </c>
    </row>
    <row r="4" spans="1:7">
      <c r="A4" s="8">
        <v>2</v>
      </c>
      <c r="B4" s="899" t="s">
        <v>978</v>
      </c>
      <c r="C4" s="899" t="s">
        <v>979</v>
      </c>
    </row>
    <row r="5" spans="1:7">
      <c r="A5" s="8">
        <v>3</v>
      </c>
      <c r="B5" s="899" t="s">
        <v>980</v>
      </c>
      <c r="C5" s="899" t="s">
        <v>981</v>
      </c>
    </row>
    <row r="6" spans="1:7" s="15" customFormat="1">
      <c r="A6" s="834">
        <v>4</v>
      </c>
      <c r="B6" s="898" t="s">
        <v>982</v>
      </c>
      <c r="C6" s="898" t="s">
        <v>983</v>
      </c>
    </row>
    <row r="7" spans="1:7" s="15" customFormat="1">
      <c r="A7" s="834">
        <v>5</v>
      </c>
      <c r="B7" s="898" t="s">
        <v>984</v>
      </c>
      <c r="C7" s="898" t="s">
        <v>985</v>
      </c>
    </row>
    <row r="8" spans="1:7" s="15" customFormat="1">
      <c r="A8" s="834">
        <v>6</v>
      </c>
      <c r="B8" s="898" t="s">
        <v>986</v>
      </c>
      <c r="C8" s="898" t="s">
        <v>987</v>
      </c>
    </row>
    <row r="9" spans="1:7" s="15" customFormat="1">
      <c r="A9" s="834">
        <v>7</v>
      </c>
      <c r="B9" s="898" t="s">
        <v>988</v>
      </c>
      <c r="C9" s="898" t="s">
        <v>989</v>
      </c>
    </row>
    <row r="10" spans="1:7" s="15" customFormat="1">
      <c r="A10" s="834">
        <v>8</v>
      </c>
      <c r="B10" s="898" t="s">
        <v>990</v>
      </c>
      <c r="C10" s="898" t="s">
        <v>991</v>
      </c>
    </row>
    <row r="11" spans="1:7" s="15" customFormat="1">
      <c r="A11" s="834">
        <v>9</v>
      </c>
      <c r="B11" s="898" t="s">
        <v>992</v>
      </c>
      <c r="C11" s="898" t="s">
        <v>993</v>
      </c>
    </row>
    <row r="12" spans="1:7" s="15" customFormat="1">
      <c r="A12" s="834">
        <v>10</v>
      </c>
      <c r="B12" s="898" t="s">
        <v>994</v>
      </c>
      <c r="C12" s="898" t="s">
        <v>995</v>
      </c>
    </row>
    <row r="13" spans="1:7" s="15" customFormat="1">
      <c r="A13" s="834">
        <v>11</v>
      </c>
      <c r="B13" s="898" t="s">
        <v>996</v>
      </c>
      <c r="C13" s="898" t="s">
        <v>997</v>
      </c>
    </row>
    <row r="14" spans="1:7" s="15" customFormat="1">
      <c r="A14" s="834">
        <v>12</v>
      </c>
      <c r="B14" s="898" t="s">
        <v>998</v>
      </c>
      <c r="C14" s="898" t="s">
        <v>999</v>
      </c>
    </row>
    <row r="15" spans="1:7" s="15" customFormat="1">
      <c r="A15" s="834">
        <v>13</v>
      </c>
      <c r="B15" s="898" t="s">
        <v>1000</v>
      </c>
      <c r="C15" s="898" t="s">
        <v>1001</v>
      </c>
    </row>
    <row r="16" spans="1:7" s="15" customFormat="1">
      <c r="A16" s="834">
        <v>14</v>
      </c>
      <c r="B16" s="898" t="s">
        <v>1002</v>
      </c>
      <c r="C16" s="898" t="s">
        <v>1003</v>
      </c>
    </row>
    <row r="17" spans="1:3" s="15" customFormat="1">
      <c r="A17" s="834">
        <v>15</v>
      </c>
      <c r="B17" s="898" t="s">
        <v>1004</v>
      </c>
      <c r="C17" s="898" t="s">
        <v>1005</v>
      </c>
    </row>
    <row r="18" spans="1:3">
      <c r="A18" s="8">
        <v>16</v>
      </c>
      <c r="B18" s="899" t="s">
        <v>1006</v>
      </c>
      <c r="C18" s="899" t="s">
        <v>1007</v>
      </c>
    </row>
    <row r="19" spans="1:3">
      <c r="A19" s="8">
        <v>17</v>
      </c>
      <c r="B19" s="899" t="s">
        <v>1008</v>
      </c>
      <c r="C19" s="899" t="s">
        <v>1009</v>
      </c>
    </row>
    <row r="20" spans="1:3">
      <c r="A20" s="8">
        <v>18</v>
      </c>
      <c r="B20" s="899" t="s">
        <v>1010</v>
      </c>
      <c r="C20" s="899" t="s">
        <v>1011</v>
      </c>
    </row>
    <row r="21" spans="1:3">
      <c r="A21" s="8">
        <v>19</v>
      </c>
      <c r="B21" s="899" t="s">
        <v>1012</v>
      </c>
      <c r="C21" s="899" t="s">
        <v>1013</v>
      </c>
    </row>
    <row r="22" spans="1:3">
      <c r="A22" s="8">
        <v>20</v>
      </c>
      <c r="B22" s="899" t="s">
        <v>1014</v>
      </c>
      <c r="C22" s="899" t="s">
        <v>1015</v>
      </c>
    </row>
    <row r="23" spans="1:3">
      <c r="A23" s="8">
        <v>21</v>
      </c>
      <c r="B23" s="899" t="s">
        <v>1016</v>
      </c>
      <c r="C23" s="899" t="s">
        <v>1017</v>
      </c>
    </row>
    <row r="24" spans="1:3">
      <c r="A24" s="8">
        <v>22</v>
      </c>
      <c r="B24" s="899" t="s">
        <v>1018</v>
      </c>
      <c r="C24" s="899" t="s">
        <v>1019</v>
      </c>
    </row>
    <row r="25" spans="1:3">
      <c r="A25" s="8">
        <v>23</v>
      </c>
      <c r="B25" s="899" t="s">
        <v>1020</v>
      </c>
      <c r="C25" s="899" t="s">
        <v>1021</v>
      </c>
    </row>
    <row r="26" spans="1:3">
      <c r="A26" s="8">
        <v>24</v>
      </c>
      <c r="B26" s="899" t="s">
        <v>1022</v>
      </c>
      <c r="C26" s="899" t="s">
        <v>1023</v>
      </c>
    </row>
    <row r="27" spans="1:3">
      <c r="A27" s="8">
        <v>25</v>
      </c>
      <c r="B27" s="899" t="s">
        <v>1024</v>
      </c>
      <c r="C27" s="899" t="s">
        <v>1025</v>
      </c>
    </row>
    <row r="28" spans="1:3">
      <c r="A28" s="8">
        <v>26</v>
      </c>
      <c r="B28" s="899" t="s">
        <v>1026</v>
      </c>
      <c r="C28" s="899" t="s">
        <v>1027</v>
      </c>
    </row>
    <row r="29" spans="1:3">
      <c r="A29" s="8">
        <v>27</v>
      </c>
      <c r="B29" s="899" t="s">
        <v>1028</v>
      </c>
      <c r="C29" s="899" t="s">
        <v>1029</v>
      </c>
    </row>
    <row r="30" spans="1:3">
      <c r="A30" s="8">
        <v>28</v>
      </c>
      <c r="B30" s="899" t="s">
        <v>1030</v>
      </c>
      <c r="C30" s="899" t="s">
        <v>1031</v>
      </c>
    </row>
    <row r="31" spans="1:3">
      <c r="A31" s="8">
        <v>29</v>
      </c>
      <c r="B31" s="899" t="s">
        <v>1032</v>
      </c>
      <c r="C31" s="899" t="s">
        <v>1033</v>
      </c>
    </row>
    <row r="32" spans="1:3">
      <c r="A32" s="8">
        <v>30</v>
      </c>
      <c r="B32" s="899" t="s">
        <v>1034</v>
      </c>
      <c r="C32" s="899" t="s">
        <v>1035</v>
      </c>
    </row>
    <row r="33" spans="1:3" s="15" customFormat="1">
      <c r="A33" s="834">
        <v>31</v>
      </c>
      <c r="B33" s="898" t="s">
        <v>1036</v>
      </c>
      <c r="C33" s="898" t="s">
        <v>1037</v>
      </c>
    </row>
    <row r="34" spans="1:3" s="15" customFormat="1">
      <c r="A34" s="834">
        <v>32</v>
      </c>
      <c r="B34" s="898" t="s">
        <v>1038</v>
      </c>
      <c r="C34" s="898" t="s">
        <v>1037</v>
      </c>
    </row>
    <row r="35" spans="1:3">
      <c r="A35" s="8">
        <v>33</v>
      </c>
      <c r="B35" s="899" t="s">
        <v>1039</v>
      </c>
      <c r="C35" s="899" t="s">
        <v>1040</v>
      </c>
    </row>
    <row r="36" spans="1:3">
      <c r="A36" s="8">
        <v>34</v>
      </c>
      <c r="B36" s="899" t="s">
        <v>1041</v>
      </c>
      <c r="C36" s="899" t="s">
        <v>1042</v>
      </c>
    </row>
    <row r="37" spans="1:3">
      <c r="A37" s="8">
        <v>35</v>
      </c>
      <c r="B37" s="899" t="s">
        <v>1043</v>
      </c>
      <c r="C37" s="899" t="s">
        <v>1044</v>
      </c>
    </row>
    <row r="38" spans="1:3" s="15" customFormat="1">
      <c r="A38" s="834">
        <v>36</v>
      </c>
      <c r="B38" s="898" t="s">
        <v>1045</v>
      </c>
      <c r="C38" s="898" t="s">
        <v>1046</v>
      </c>
    </row>
    <row r="39" spans="1:3" s="15" customFormat="1">
      <c r="A39" s="834">
        <v>37</v>
      </c>
      <c r="B39" s="898" t="s">
        <v>1047</v>
      </c>
      <c r="C39" s="898" t="s">
        <v>1048</v>
      </c>
    </row>
    <row r="40" spans="1:3" s="15" customFormat="1">
      <c r="A40" s="834">
        <v>38</v>
      </c>
      <c r="B40" s="898" t="s">
        <v>1049</v>
      </c>
      <c r="C40" s="898" t="s">
        <v>1050</v>
      </c>
    </row>
    <row r="41" spans="1:3">
      <c r="A41" s="8">
        <v>39</v>
      </c>
      <c r="B41" s="899" t="s">
        <v>1051</v>
      </c>
      <c r="C41" s="899" t="s">
        <v>1052</v>
      </c>
    </row>
    <row r="42" spans="1:3" s="15" customFormat="1">
      <c r="A42" s="834">
        <v>40</v>
      </c>
      <c r="B42" s="898" t="s">
        <v>1053</v>
      </c>
      <c r="C42" s="898" t="s">
        <v>1054</v>
      </c>
    </row>
    <row r="43" spans="1:3" s="15" customFormat="1">
      <c r="A43" s="834">
        <v>41</v>
      </c>
      <c r="B43" s="898" t="s">
        <v>1055</v>
      </c>
      <c r="C43" s="898" t="s">
        <v>1056</v>
      </c>
    </row>
    <row r="44" spans="1:3">
      <c r="A44" s="8">
        <v>42</v>
      </c>
      <c r="B44" s="899" t="s">
        <v>1057</v>
      </c>
      <c r="C44" s="899" t="s">
        <v>1058</v>
      </c>
    </row>
    <row r="45" spans="1:3">
      <c r="A45" s="8">
        <v>43</v>
      </c>
      <c r="B45" s="899" t="s">
        <v>1059</v>
      </c>
      <c r="C45" s="899" t="s">
        <v>1060</v>
      </c>
    </row>
    <row r="46" spans="1:3">
      <c r="A46" s="8">
        <v>44</v>
      </c>
      <c r="B46" s="899" t="s">
        <v>1061</v>
      </c>
      <c r="C46" s="899" t="s">
        <v>1062</v>
      </c>
    </row>
    <row r="47" spans="1:3" s="15" customFormat="1">
      <c r="A47" s="834">
        <v>45</v>
      </c>
      <c r="B47" s="898" t="s">
        <v>1063</v>
      </c>
      <c r="C47" s="898" t="s">
        <v>1064</v>
      </c>
    </row>
    <row r="48" spans="1:3">
      <c r="A48" s="8">
        <v>46</v>
      </c>
      <c r="B48" s="899" t="s">
        <v>1065</v>
      </c>
      <c r="C48" s="899" t="s">
        <v>1066</v>
      </c>
    </row>
    <row r="49" spans="1:3">
      <c r="A49" s="8">
        <v>47</v>
      </c>
      <c r="B49" s="899" t="s">
        <v>1067</v>
      </c>
      <c r="C49" s="899" t="s">
        <v>1068</v>
      </c>
    </row>
    <row r="50" spans="1:3">
      <c r="A50" s="8">
        <v>48</v>
      </c>
      <c r="B50" s="899" t="s">
        <v>1069</v>
      </c>
      <c r="C50" s="899" t="s">
        <v>1070</v>
      </c>
    </row>
    <row r="51" spans="1:3">
      <c r="A51" s="8">
        <v>49</v>
      </c>
      <c r="B51" s="899" t="s">
        <v>1071</v>
      </c>
      <c r="C51" s="899" t="s">
        <v>1072</v>
      </c>
    </row>
    <row r="52" spans="1:3">
      <c r="A52" s="8">
        <v>50</v>
      </c>
      <c r="B52" s="899" t="s">
        <v>1073</v>
      </c>
      <c r="C52" s="899" t="s">
        <v>1074</v>
      </c>
    </row>
    <row r="53" spans="1:3">
      <c r="A53" s="8">
        <v>51</v>
      </c>
      <c r="B53" s="899" t="s">
        <v>1075</v>
      </c>
      <c r="C53" s="899" t="s">
        <v>1076</v>
      </c>
    </row>
    <row r="54" spans="1:3" s="15" customFormat="1">
      <c r="A54" s="834">
        <v>52</v>
      </c>
      <c r="B54" s="898" t="s">
        <v>1077</v>
      </c>
      <c r="C54" s="898" t="s">
        <v>1078</v>
      </c>
    </row>
    <row r="55" spans="1:3" s="15" customFormat="1">
      <c r="A55" s="834">
        <v>53</v>
      </c>
      <c r="B55" s="898" t="s">
        <v>1079</v>
      </c>
      <c r="C55" s="898" t="s">
        <v>1080</v>
      </c>
    </row>
    <row r="56" spans="1:3" s="15" customFormat="1">
      <c r="A56" s="834">
        <v>54</v>
      </c>
      <c r="B56" s="898" t="s">
        <v>1081</v>
      </c>
      <c r="C56" s="898" t="s">
        <v>1082</v>
      </c>
    </row>
    <row r="57" spans="1:3">
      <c r="A57" s="8">
        <v>55</v>
      </c>
      <c r="B57" s="899" t="s">
        <v>1083</v>
      </c>
      <c r="C57" s="899" t="s">
        <v>1084</v>
      </c>
    </row>
    <row r="58" spans="1:3">
      <c r="A58" s="8">
        <v>56</v>
      </c>
      <c r="B58" s="899" t="s">
        <v>1085</v>
      </c>
      <c r="C58" s="899" t="s">
        <v>1086</v>
      </c>
    </row>
    <row r="59" spans="1:3" s="15" customFormat="1">
      <c r="A59" s="834">
        <v>57</v>
      </c>
      <c r="B59" s="898" t="s">
        <v>1087</v>
      </c>
      <c r="C59" s="898" t="s">
        <v>1088</v>
      </c>
    </row>
    <row r="60" spans="1:3" s="15" customFormat="1">
      <c r="A60" s="834">
        <v>58</v>
      </c>
      <c r="B60" s="898" t="s">
        <v>1089</v>
      </c>
      <c r="C60" s="898" t="s">
        <v>1090</v>
      </c>
    </row>
    <row r="61" spans="1:3">
      <c r="A61" s="8">
        <v>59</v>
      </c>
      <c r="B61" s="899" t="s">
        <v>1091</v>
      </c>
      <c r="C61" s="899" t="s">
        <v>1092</v>
      </c>
    </row>
    <row r="62" spans="1:3">
      <c r="A62" s="8">
        <v>60</v>
      </c>
      <c r="B62" s="899" t="s">
        <v>1093</v>
      </c>
      <c r="C62" s="899" t="s">
        <v>1094</v>
      </c>
    </row>
    <row r="63" spans="1:3">
      <c r="A63" s="8">
        <v>61</v>
      </c>
      <c r="B63" s="899" t="s">
        <v>1095</v>
      </c>
      <c r="C63" s="899" t="s">
        <v>1096</v>
      </c>
    </row>
    <row r="64" spans="1:3">
      <c r="A64" s="8">
        <v>62</v>
      </c>
      <c r="B64" s="900" t="s">
        <v>1097</v>
      </c>
      <c r="C64" s="900" t="s">
        <v>1098</v>
      </c>
    </row>
    <row r="65" spans="1:3">
      <c r="A65" s="8">
        <v>63</v>
      </c>
      <c r="B65" s="900" t="s">
        <v>1099</v>
      </c>
      <c r="C65" s="900" t="s">
        <v>1005</v>
      </c>
    </row>
  </sheetData>
  <mergeCells count="1">
    <mergeCell ref="A1:D1"/>
  </mergeCells>
  <printOptions horizontalCentered="1"/>
  <pageMargins left="0.70866141732283472" right="0.70866141732283472" top="0.23622047244094491" bottom="0" header="0.31496062992125984" footer="0.31496062992125984"/>
  <pageSetup paperSize="9" scale="6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72"/>
  <sheetViews>
    <sheetView view="pageBreakPreview" zoomScale="115" zoomScaleSheetLayoutView="115" workbookViewId="0">
      <pane xSplit="8" ySplit="10" topLeftCell="I56" activePane="bottomRight" state="frozen"/>
      <selection activeCell="G65" sqref="G65"/>
      <selection pane="topRight" activeCell="G65" sqref="G65"/>
      <selection pane="bottomLeft" activeCell="G65" sqref="G65"/>
      <selection pane="bottomRight" activeCell="K63" sqref="K63"/>
    </sheetView>
  </sheetViews>
  <sheetFormatPr defaultColWidth="9.140625" defaultRowHeight="12.75"/>
  <cols>
    <col min="1" max="1" width="5.5703125" style="487" customWidth="1"/>
    <col min="2" max="2" width="14.5703125" style="487" customWidth="1"/>
    <col min="3" max="3" width="10.5703125" style="487" customWidth="1"/>
    <col min="4" max="4" width="9.85546875" style="487" customWidth="1"/>
    <col min="5" max="5" width="8.7109375" style="487" customWidth="1"/>
    <col min="6" max="6" width="10.85546875" style="487" customWidth="1"/>
    <col min="7" max="7" width="15.85546875" style="487" customWidth="1"/>
    <col min="8" max="8" width="12.42578125" style="487" customWidth="1"/>
    <col min="9" max="9" width="12.140625" style="487" customWidth="1"/>
    <col min="10" max="10" width="9" style="487" customWidth="1"/>
    <col min="11" max="11" width="12" style="487" customWidth="1"/>
    <col min="12" max="12" width="17.28515625" style="487" customWidth="1"/>
    <col min="13" max="13" width="9.140625" style="487" hidden="1" customWidth="1"/>
    <col min="14" max="16384" width="9.140625" style="487"/>
  </cols>
  <sheetData>
    <row r="1" spans="1:19" customFormat="1" ht="15">
      <c r="D1" s="37"/>
      <c r="E1" s="37"/>
      <c r="F1" s="37"/>
      <c r="G1" s="37"/>
      <c r="H1" s="37"/>
      <c r="I1" s="37"/>
      <c r="J1" s="37"/>
      <c r="K1" s="37"/>
      <c r="L1" s="1169" t="s">
        <v>424</v>
      </c>
      <c r="M1" s="1169"/>
      <c r="N1" s="1169"/>
      <c r="O1" s="44"/>
      <c r="P1" s="44"/>
    </row>
    <row r="2" spans="1:19" customFormat="1" ht="15">
      <c r="A2" s="1156" t="s">
        <v>0</v>
      </c>
      <c r="B2" s="1156"/>
      <c r="C2" s="1156"/>
      <c r="D2" s="1156"/>
      <c r="E2" s="1156"/>
      <c r="F2" s="1156"/>
      <c r="G2" s="1156"/>
      <c r="H2" s="1156"/>
      <c r="I2" s="1156"/>
      <c r="J2" s="1156"/>
      <c r="K2" s="1156"/>
      <c r="L2" s="1156"/>
      <c r="M2" s="46"/>
      <c r="N2" s="46"/>
      <c r="O2" s="46"/>
      <c r="P2" s="46"/>
    </row>
    <row r="3" spans="1:19" customFormat="1" ht="20.25">
      <c r="A3" s="1170" t="s">
        <v>546</v>
      </c>
      <c r="B3" s="1170"/>
      <c r="C3" s="1170"/>
      <c r="D3" s="1170"/>
      <c r="E3" s="1170"/>
      <c r="F3" s="1170"/>
      <c r="G3" s="1170"/>
      <c r="H3" s="1170"/>
      <c r="I3" s="1170"/>
      <c r="J3" s="1170"/>
      <c r="K3" s="1170"/>
      <c r="L3" s="1170"/>
      <c r="M3" s="45"/>
      <c r="N3" s="45"/>
      <c r="O3" s="45"/>
      <c r="P3" s="45"/>
    </row>
    <row r="4" spans="1:19" customFormat="1" ht="10.5" customHeight="1"/>
    <row r="5" spans="1:19" ht="19.5" customHeight="1">
      <c r="A5" s="1159" t="s">
        <v>573</v>
      </c>
      <c r="B5" s="1159"/>
      <c r="C5" s="1159"/>
      <c r="D5" s="1159"/>
      <c r="E5" s="1159"/>
      <c r="F5" s="1159"/>
      <c r="G5" s="1159"/>
      <c r="H5" s="1159"/>
      <c r="I5" s="1159"/>
      <c r="J5" s="1159"/>
      <c r="K5" s="1159"/>
      <c r="L5" s="1159"/>
    </row>
    <row r="6" spans="1:19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9">
      <c r="A7" s="1037" t="s">
        <v>660</v>
      </c>
      <c r="B7" s="1037"/>
      <c r="F7" s="1167" t="s">
        <v>21</v>
      </c>
      <c r="G7" s="1167"/>
      <c r="H7" s="1167"/>
      <c r="I7" s="1167"/>
      <c r="J7" s="1167"/>
      <c r="K7" s="1167"/>
      <c r="L7" s="1167"/>
    </row>
    <row r="8" spans="1:19">
      <c r="A8" s="15"/>
      <c r="F8" s="488"/>
      <c r="G8" s="108"/>
      <c r="H8" s="108"/>
      <c r="I8" s="1168" t="s">
        <v>831</v>
      </c>
      <c r="J8" s="1168"/>
      <c r="K8" s="1168"/>
      <c r="L8" s="1168"/>
    </row>
    <row r="9" spans="1:19" s="15" customFormat="1">
      <c r="A9" s="1089" t="s">
        <v>2</v>
      </c>
      <c r="B9" s="1089" t="s">
        <v>880</v>
      </c>
      <c r="C9" s="1102" t="s">
        <v>27</v>
      </c>
      <c r="D9" s="1125"/>
      <c r="E9" s="1125"/>
      <c r="F9" s="1125"/>
      <c r="G9" s="1125"/>
      <c r="H9" s="1102" t="s">
        <v>28</v>
      </c>
      <c r="I9" s="1125"/>
      <c r="J9" s="1125"/>
      <c r="K9" s="1125"/>
      <c r="L9" s="1125"/>
      <c r="R9" s="31"/>
      <c r="S9" s="32"/>
    </row>
    <row r="10" spans="1:19" s="15" customFormat="1" ht="63.75">
      <c r="A10" s="1089"/>
      <c r="B10" s="1089"/>
      <c r="C10" s="486" t="s">
        <v>567</v>
      </c>
      <c r="D10" s="486" t="s">
        <v>570</v>
      </c>
      <c r="E10" s="486" t="s">
        <v>62</v>
      </c>
      <c r="F10" s="486" t="s">
        <v>63</v>
      </c>
      <c r="G10" s="486" t="s">
        <v>362</v>
      </c>
      <c r="H10" s="486" t="s">
        <v>567</v>
      </c>
      <c r="I10" s="486" t="s">
        <v>570</v>
      </c>
      <c r="J10" s="486" t="s">
        <v>62</v>
      </c>
      <c r="K10" s="486" t="s">
        <v>63</v>
      </c>
      <c r="L10" s="486" t="s">
        <v>363</v>
      </c>
    </row>
    <row r="11" spans="1:19" s="15" customFormat="1">
      <c r="A11" s="486">
        <v>1</v>
      </c>
      <c r="B11" s="486">
        <v>2</v>
      </c>
      <c r="C11" s="486">
        <v>3</v>
      </c>
      <c r="D11" s="486">
        <v>4</v>
      </c>
      <c r="E11" s="486">
        <v>5</v>
      </c>
      <c r="F11" s="486">
        <v>6</v>
      </c>
      <c r="G11" s="486">
        <v>7</v>
      </c>
      <c r="H11" s="486">
        <v>8</v>
      </c>
      <c r="I11" s="486">
        <v>9</v>
      </c>
      <c r="J11" s="486">
        <v>10</v>
      </c>
      <c r="K11" s="486">
        <v>11</v>
      </c>
      <c r="L11" s="486">
        <v>12</v>
      </c>
    </row>
    <row r="12" spans="1:19" s="305" customFormat="1" ht="16.5" customHeight="1">
      <c r="A12" s="765">
        <v>1</v>
      </c>
      <c r="B12" s="766" t="s">
        <v>885</v>
      </c>
      <c r="C12" s="767">
        <v>0</v>
      </c>
      <c r="D12" s="767">
        <v>0</v>
      </c>
      <c r="E12" s="767">
        <v>0</v>
      </c>
      <c r="F12" s="767">
        <v>0</v>
      </c>
      <c r="G12" s="767">
        <f>D12+E12-F12</f>
        <v>0</v>
      </c>
      <c r="H12" s="767">
        <v>0</v>
      </c>
      <c r="I12" s="767">
        <v>0</v>
      </c>
      <c r="J12" s="767">
        <v>0</v>
      </c>
      <c r="K12" s="767">
        <v>0</v>
      </c>
      <c r="L12" s="767">
        <f>I12+J12-K12</f>
        <v>0</v>
      </c>
    </row>
    <row r="13" spans="1:19" s="305" customFormat="1" ht="14.25">
      <c r="A13" s="765">
        <v>2</v>
      </c>
      <c r="B13" s="766" t="s">
        <v>671</v>
      </c>
      <c r="C13" s="767">
        <v>0</v>
      </c>
      <c r="D13" s="767">
        <v>0</v>
      </c>
      <c r="E13" s="767">
        <v>0</v>
      </c>
      <c r="F13" s="767">
        <v>0</v>
      </c>
      <c r="G13" s="767">
        <f t="shared" ref="G13:G62" si="0">D13+E13-F13</f>
        <v>0</v>
      </c>
      <c r="H13" s="767">
        <v>0</v>
      </c>
      <c r="I13" s="767">
        <v>0</v>
      </c>
      <c r="J13" s="767">
        <v>0</v>
      </c>
      <c r="K13" s="767">
        <v>0</v>
      </c>
      <c r="L13" s="767">
        <f t="shared" ref="L13:L62" si="1">I13+J13-K13</f>
        <v>0</v>
      </c>
      <c r="M13" s="306">
        <v>0</v>
      </c>
    </row>
    <row r="14" spans="1:19" s="305" customFormat="1" ht="15" customHeight="1">
      <c r="A14" s="765">
        <v>3</v>
      </c>
      <c r="B14" s="768" t="s">
        <v>844</v>
      </c>
      <c r="C14" s="767">
        <v>0</v>
      </c>
      <c r="D14" s="767">
        <v>0</v>
      </c>
      <c r="E14" s="767">
        <v>0</v>
      </c>
      <c r="F14" s="767">
        <v>0</v>
      </c>
      <c r="G14" s="767">
        <f t="shared" si="0"/>
        <v>0</v>
      </c>
      <c r="H14" s="767">
        <v>0</v>
      </c>
      <c r="I14" s="767">
        <v>0</v>
      </c>
      <c r="J14" s="767">
        <v>0</v>
      </c>
      <c r="K14" s="767">
        <v>0</v>
      </c>
      <c r="L14" s="767">
        <f t="shared" si="1"/>
        <v>0</v>
      </c>
    </row>
    <row r="15" spans="1:19" s="305" customFormat="1" ht="14.25">
      <c r="A15" s="765">
        <v>4</v>
      </c>
      <c r="B15" s="769" t="s">
        <v>673</v>
      </c>
      <c r="C15" s="767">
        <v>0</v>
      </c>
      <c r="D15" s="767">
        <v>0</v>
      </c>
      <c r="E15" s="767">
        <v>0</v>
      </c>
      <c r="F15" s="767">
        <v>0</v>
      </c>
      <c r="G15" s="767">
        <f t="shared" si="0"/>
        <v>0</v>
      </c>
      <c r="H15" s="767">
        <v>0</v>
      </c>
      <c r="I15" s="767">
        <v>0</v>
      </c>
      <c r="J15" s="767">
        <v>0</v>
      </c>
      <c r="K15" s="767">
        <v>0</v>
      </c>
      <c r="L15" s="767">
        <f t="shared" si="1"/>
        <v>0</v>
      </c>
    </row>
    <row r="16" spans="1:19" s="305" customFormat="1" ht="14.25">
      <c r="A16" s="765">
        <v>5</v>
      </c>
      <c r="B16" s="770" t="s">
        <v>674</v>
      </c>
      <c r="C16" s="767">
        <v>0</v>
      </c>
      <c r="D16" s="767">
        <v>0</v>
      </c>
      <c r="E16" s="767">
        <v>0</v>
      </c>
      <c r="F16" s="767">
        <v>0</v>
      </c>
      <c r="G16" s="767">
        <f t="shared" si="0"/>
        <v>0</v>
      </c>
      <c r="H16" s="767">
        <v>0</v>
      </c>
      <c r="I16" s="767">
        <v>0</v>
      </c>
      <c r="J16" s="767">
        <v>0</v>
      </c>
      <c r="K16" s="767">
        <v>0</v>
      </c>
      <c r="L16" s="767">
        <f t="shared" si="1"/>
        <v>0</v>
      </c>
    </row>
    <row r="17" spans="1:13" s="305" customFormat="1" ht="14.25">
      <c r="A17" s="765">
        <v>6</v>
      </c>
      <c r="B17" s="770" t="s">
        <v>675</v>
      </c>
      <c r="C17" s="767">
        <v>0</v>
      </c>
      <c r="D17" s="767">
        <v>0</v>
      </c>
      <c r="E17" s="767">
        <v>0</v>
      </c>
      <c r="F17" s="767">
        <v>0</v>
      </c>
      <c r="G17" s="767">
        <f t="shared" si="0"/>
        <v>0</v>
      </c>
      <c r="H17" s="767">
        <v>0</v>
      </c>
      <c r="I17" s="767">
        <v>0</v>
      </c>
      <c r="J17" s="767">
        <v>0</v>
      </c>
      <c r="K17" s="767">
        <v>0</v>
      </c>
      <c r="L17" s="767">
        <f t="shared" si="1"/>
        <v>0</v>
      </c>
    </row>
    <row r="18" spans="1:13" s="305" customFormat="1" ht="14.25">
      <c r="A18" s="765">
        <v>7</v>
      </c>
      <c r="B18" s="770" t="s">
        <v>676</v>
      </c>
      <c r="C18" s="767">
        <v>0</v>
      </c>
      <c r="D18" s="767">
        <v>0</v>
      </c>
      <c r="E18" s="767">
        <v>0</v>
      </c>
      <c r="F18" s="767">
        <v>0</v>
      </c>
      <c r="G18" s="767">
        <f t="shared" si="0"/>
        <v>0</v>
      </c>
      <c r="H18" s="767">
        <v>0</v>
      </c>
      <c r="I18" s="767">
        <v>0</v>
      </c>
      <c r="J18" s="767">
        <v>0</v>
      </c>
      <c r="K18" s="767">
        <v>0</v>
      </c>
      <c r="L18" s="767">
        <f t="shared" si="1"/>
        <v>0</v>
      </c>
    </row>
    <row r="19" spans="1:13" s="305" customFormat="1" ht="14.25">
      <c r="A19" s="765">
        <v>8</v>
      </c>
      <c r="B19" s="770" t="s">
        <v>677</v>
      </c>
      <c r="C19" s="767">
        <v>0</v>
      </c>
      <c r="D19" s="767">
        <v>0</v>
      </c>
      <c r="E19" s="767">
        <v>0</v>
      </c>
      <c r="F19" s="767">
        <v>0</v>
      </c>
      <c r="G19" s="767">
        <f t="shared" si="0"/>
        <v>0</v>
      </c>
      <c r="H19" s="767">
        <v>0</v>
      </c>
      <c r="I19" s="767">
        <v>0</v>
      </c>
      <c r="J19" s="767">
        <v>0</v>
      </c>
      <c r="K19" s="767">
        <v>0</v>
      </c>
      <c r="L19" s="767">
        <f t="shared" si="1"/>
        <v>0</v>
      </c>
    </row>
    <row r="20" spans="1:13" s="305" customFormat="1" ht="14.25">
      <c r="A20" s="765">
        <v>9</v>
      </c>
      <c r="B20" s="770" t="s">
        <v>678</v>
      </c>
      <c r="C20" s="767">
        <v>0</v>
      </c>
      <c r="D20" s="767">
        <v>0</v>
      </c>
      <c r="E20" s="767">
        <v>0</v>
      </c>
      <c r="F20" s="767">
        <v>0</v>
      </c>
      <c r="G20" s="767">
        <f t="shared" si="0"/>
        <v>0</v>
      </c>
      <c r="H20" s="767">
        <v>0</v>
      </c>
      <c r="I20" s="767">
        <v>0</v>
      </c>
      <c r="J20" s="767">
        <v>0</v>
      </c>
      <c r="K20" s="767">
        <v>0</v>
      </c>
      <c r="L20" s="767">
        <f t="shared" si="1"/>
        <v>0</v>
      </c>
    </row>
    <row r="21" spans="1:13" s="305" customFormat="1" ht="14.25">
      <c r="A21" s="765">
        <v>10</v>
      </c>
      <c r="B21" s="770" t="s">
        <v>679</v>
      </c>
      <c r="C21" s="767">
        <v>0</v>
      </c>
      <c r="D21" s="767">
        <v>0</v>
      </c>
      <c r="E21" s="767">
        <v>0</v>
      </c>
      <c r="F21" s="767">
        <v>0</v>
      </c>
      <c r="G21" s="767">
        <f t="shared" si="0"/>
        <v>0</v>
      </c>
      <c r="H21" s="767">
        <v>0</v>
      </c>
      <c r="I21" s="767">
        <v>0</v>
      </c>
      <c r="J21" s="767">
        <v>0</v>
      </c>
      <c r="K21" s="767">
        <v>0</v>
      </c>
      <c r="L21" s="767">
        <f t="shared" si="1"/>
        <v>0</v>
      </c>
    </row>
    <row r="22" spans="1:13" s="305" customFormat="1" ht="14.25">
      <c r="A22" s="765">
        <v>11</v>
      </c>
      <c r="B22" s="770" t="s">
        <v>680</v>
      </c>
      <c r="C22" s="767">
        <v>0</v>
      </c>
      <c r="D22" s="767">
        <v>0</v>
      </c>
      <c r="E22" s="767">
        <v>0</v>
      </c>
      <c r="F22" s="767">
        <v>0</v>
      </c>
      <c r="G22" s="767">
        <f t="shared" si="0"/>
        <v>0</v>
      </c>
      <c r="H22" s="767">
        <v>0</v>
      </c>
      <c r="I22" s="767">
        <v>0</v>
      </c>
      <c r="J22" s="767">
        <v>0</v>
      </c>
      <c r="K22" s="767">
        <v>0</v>
      </c>
      <c r="L22" s="767">
        <f t="shared" si="1"/>
        <v>0</v>
      </c>
    </row>
    <row r="23" spans="1:13" s="305" customFormat="1" ht="14.25">
      <c r="A23" s="765">
        <v>12</v>
      </c>
      <c r="B23" s="770" t="s">
        <v>681</v>
      </c>
      <c r="C23" s="767">
        <v>0</v>
      </c>
      <c r="D23" s="767">
        <v>0</v>
      </c>
      <c r="E23" s="767">
        <v>0</v>
      </c>
      <c r="F23" s="767">
        <v>0</v>
      </c>
      <c r="G23" s="767">
        <f t="shared" si="0"/>
        <v>0</v>
      </c>
      <c r="H23" s="767">
        <v>0</v>
      </c>
      <c r="I23" s="767">
        <v>0</v>
      </c>
      <c r="J23" s="767">
        <v>0</v>
      </c>
      <c r="K23" s="767">
        <v>0</v>
      </c>
      <c r="L23" s="767">
        <f t="shared" si="1"/>
        <v>0</v>
      </c>
    </row>
    <row r="24" spans="1:13" s="305" customFormat="1" ht="14.25">
      <c r="A24" s="765">
        <v>13</v>
      </c>
      <c r="B24" s="770" t="s">
        <v>682</v>
      </c>
      <c r="C24" s="767">
        <v>0</v>
      </c>
      <c r="D24" s="767">
        <v>0</v>
      </c>
      <c r="E24" s="767">
        <v>0</v>
      </c>
      <c r="F24" s="767">
        <v>0</v>
      </c>
      <c r="G24" s="767">
        <f t="shared" si="0"/>
        <v>0</v>
      </c>
      <c r="H24" s="767">
        <v>0</v>
      </c>
      <c r="I24" s="767">
        <v>0</v>
      </c>
      <c r="J24" s="767">
        <v>0</v>
      </c>
      <c r="K24" s="767">
        <v>0</v>
      </c>
      <c r="L24" s="767">
        <f t="shared" si="1"/>
        <v>0</v>
      </c>
    </row>
    <row r="25" spans="1:13" s="305" customFormat="1" ht="14.25">
      <c r="A25" s="765">
        <v>14</v>
      </c>
      <c r="B25" s="770" t="s">
        <v>683</v>
      </c>
      <c r="C25" s="767">
        <v>0</v>
      </c>
      <c r="D25" s="767">
        <v>0</v>
      </c>
      <c r="E25" s="767">
        <v>0</v>
      </c>
      <c r="F25" s="767">
        <v>0</v>
      </c>
      <c r="G25" s="767">
        <f t="shared" si="0"/>
        <v>0</v>
      </c>
      <c r="H25" s="767">
        <v>0</v>
      </c>
      <c r="I25" s="767">
        <v>0</v>
      </c>
      <c r="J25" s="767">
        <v>0</v>
      </c>
      <c r="K25" s="767">
        <v>0</v>
      </c>
      <c r="L25" s="767">
        <f t="shared" si="1"/>
        <v>0</v>
      </c>
    </row>
    <row r="26" spans="1:13" s="305" customFormat="1" ht="14.25">
      <c r="A26" s="765">
        <v>15</v>
      </c>
      <c r="B26" s="770" t="s">
        <v>684</v>
      </c>
      <c r="C26" s="767">
        <v>0</v>
      </c>
      <c r="D26" s="767">
        <v>0</v>
      </c>
      <c r="E26" s="767">
        <v>0</v>
      </c>
      <c r="F26" s="767">
        <v>0</v>
      </c>
      <c r="G26" s="767">
        <f t="shared" si="0"/>
        <v>0</v>
      </c>
      <c r="H26" s="767">
        <v>0</v>
      </c>
      <c r="I26" s="767">
        <v>0</v>
      </c>
      <c r="J26" s="767">
        <v>0</v>
      </c>
      <c r="K26" s="767">
        <v>0</v>
      </c>
      <c r="L26" s="767">
        <f t="shared" si="1"/>
        <v>0</v>
      </c>
    </row>
    <row r="27" spans="1:13" s="305" customFormat="1" ht="14.25">
      <c r="A27" s="765">
        <v>16</v>
      </c>
      <c r="B27" s="770" t="s">
        <v>685</v>
      </c>
      <c r="C27" s="767">
        <v>0</v>
      </c>
      <c r="D27" s="767">
        <v>0</v>
      </c>
      <c r="E27" s="767">
        <v>0</v>
      </c>
      <c r="F27" s="767">
        <v>0</v>
      </c>
      <c r="G27" s="767">
        <f t="shared" si="0"/>
        <v>0</v>
      </c>
      <c r="H27" s="767">
        <v>0</v>
      </c>
      <c r="I27" s="767">
        <v>0</v>
      </c>
      <c r="J27" s="767">
        <v>0</v>
      </c>
      <c r="K27" s="767">
        <v>0</v>
      </c>
      <c r="L27" s="767">
        <f t="shared" si="1"/>
        <v>0</v>
      </c>
    </row>
    <row r="28" spans="1:13" s="305" customFormat="1" ht="14.25">
      <c r="A28" s="765">
        <v>17</v>
      </c>
      <c r="B28" s="770" t="s">
        <v>686</v>
      </c>
      <c r="C28" s="767">
        <v>0</v>
      </c>
      <c r="D28" s="767">
        <v>0</v>
      </c>
      <c r="E28" s="767">
        <v>0</v>
      </c>
      <c r="F28" s="767">
        <v>0</v>
      </c>
      <c r="G28" s="767">
        <f t="shared" si="0"/>
        <v>0</v>
      </c>
      <c r="H28" s="767">
        <v>0</v>
      </c>
      <c r="I28" s="767">
        <v>0</v>
      </c>
      <c r="J28" s="767">
        <v>0</v>
      </c>
      <c r="K28" s="767">
        <v>0</v>
      </c>
      <c r="L28" s="767">
        <f t="shared" si="1"/>
        <v>0</v>
      </c>
      <c r="M28" s="306">
        <v>0</v>
      </c>
    </row>
    <row r="29" spans="1:13" s="305" customFormat="1" ht="14.25">
      <c r="A29" s="765">
        <v>18</v>
      </c>
      <c r="B29" s="770" t="s">
        <v>687</v>
      </c>
      <c r="C29" s="767">
        <v>0</v>
      </c>
      <c r="D29" s="767">
        <v>0</v>
      </c>
      <c r="E29" s="767">
        <v>0</v>
      </c>
      <c r="F29" s="767">
        <v>0</v>
      </c>
      <c r="G29" s="767">
        <f t="shared" si="0"/>
        <v>0</v>
      </c>
      <c r="H29" s="767">
        <v>0</v>
      </c>
      <c r="I29" s="767">
        <v>0</v>
      </c>
      <c r="J29" s="767">
        <v>0</v>
      </c>
      <c r="K29" s="767">
        <v>0</v>
      </c>
      <c r="L29" s="767">
        <f t="shared" si="1"/>
        <v>0</v>
      </c>
    </row>
    <row r="30" spans="1:13" s="305" customFormat="1" ht="14.25">
      <c r="A30" s="765">
        <v>19</v>
      </c>
      <c r="B30" s="770" t="s">
        <v>688</v>
      </c>
      <c r="C30" s="767">
        <v>0</v>
      </c>
      <c r="D30" s="767">
        <v>0</v>
      </c>
      <c r="E30" s="767">
        <v>0</v>
      </c>
      <c r="F30" s="767">
        <v>0</v>
      </c>
      <c r="G30" s="767">
        <f t="shared" si="0"/>
        <v>0</v>
      </c>
      <c r="H30" s="767">
        <v>0</v>
      </c>
      <c r="I30" s="767">
        <v>0</v>
      </c>
      <c r="J30" s="767">
        <v>0</v>
      </c>
      <c r="K30" s="767">
        <v>0</v>
      </c>
      <c r="L30" s="767">
        <f t="shared" si="1"/>
        <v>0</v>
      </c>
    </row>
    <row r="31" spans="1:13" s="305" customFormat="1" ht="14.25">
      <c r="A31" s="765">
        <v>20</v>
      </c>
      <c r="B31" s="770" t="s">
        <v>689</v>
      </c>
      <c r="C31" s="767">
        <v>0</v>
      </c>
      <c r="D31" s="767">
        <v>0</v>
      </c>
      <c r="E31" s="767">
        <v>0</v>
      </c>
      <c r="F31" s="767">
        <v>0</v>
      </c>
      <c r="G31" s="767">
        <f t="shared" si="0"/>
        <v>0</v>
      </c>
      <c r="H31" s="767">
        <v>0</v>
      </c>
      <c r="I31" s="767">
        <v>0</v>
      </c>
      <c r="J31" s="767">
        <v>0</v>
      </c>
      <c r="K31" s="767">
        <v>0</v>
      </c>
      <c r="L31" s="767">
        <f t="shared" si="1"/>
        <v>0</v>
      </c>
      <c r="M31" s="306">
        <v>0</v>
      </c>
    </row>
    <row r="32" spans="1:13" s="305" customFormat="1" ht="14.25">
      <c r="A32" s="765">
        <v>21</v>
      </c>
      <c r="B32" s="770" t="s">
        <v>690</v>
      </c>
      <c r="C32" s="767">
        <v>0</v>
      </c>
      <c r="D32" s="767">
        <v>0</v>
      </c>
      <c r="E32" s="767">
        <v>0</v>
      </c>
      <c r="F32" s="767">
        <v>0</v>
      </c>
      <c r="G32" s="767">
        <f t="shared" si="0"/>
        <v>0</v>
      </c>
      <c r="H32" s="767">
        <v>0</v>
      </c>
      <c r="I32" s="767">
        <v>0</v>
      </c>
      <c r="J32" s="767">
        <v>0</v>
      </c>
      <c r="K32" s="767">
        <v>0</v>
      </c>
      <c r="L32" s="767">
        <f t="shared" si="1"/>
        <v>0</v>
      </c>
    </row>
    <row r="33" spans="1:13" s="305" customFormat="1" ht="14.25">
      <c r="A33" s="765">
        <v>22</v>
      </c>
      <c r="B33" s="770" t="s">
        <v>691</v>
      </c>
      <c r="C33" s="767">
        <v>0</v>
      </c>
      <c r="D33" s="767">
        <v>0</v>
      </c>
      <c r="E33" s="767">
        <v>0</v>
      </c>
      <c r="F33" s="767">
        <v>0</v>
      </c>
      <c r="G33" s="767">
        <f t="shared" si="0"/>
        <v>0</v>
      </c>
      <c r="H33" s="767">
        <v>0</v>
      </c>
      <c r="I33" s="767">
        <v>0</v>
      </c>
      <c r="J33" s="767">
        <v>0</v>
      </c>
      <c r="K33" s="767">
        <v>0</v>
      </c>
      <c r="L33" s="767">
        <f t="shared" si="1"/>
        <v>0</v>
      </c>
    </row>
    <row r="34" spans="1:13" s="305" customFormat="1" ht="14.25">
      <c r="A34" s="765">
        <v>23</v>
      </c>
      <c r="B34" s="770" t="s">
        <v>692</v>
      </c>
      <c r="C34" s="767">
        <v>0</v>
      </c>
      <c r="D34" s="767">
        <v>0</v>
      </c>
      <c r="E34" s="767">
        <v>0</v>
      </c>
      <c r="F34" s="767">
        <v>0</v>
      </c>
      <c r="G34" s="767">
        <f t="shared" si="0"/>
        <v>0</v>
      </c>
      <c r="H34" s="767">
        <v>0</v>
      </c>
      <c r="I34" s="767">
        <v>0</v>
      </c>
      <c r="J34" s="767">
        <v>0</v>
      </c>
      <c r="K34" s="767">
        <v>0</v>
      </c>
      <c r="L34" s="767">
        <f t="shared" si="1"/>
        <v>0</v>
      </c>
    </row>
    <row r="35" spans="1:13" s="305" customFormat="1" ht="14.25">
      <c r="A35" s="765">
        <v>24</v>
      </c>
      <c r="B35" s="770" t="s">
        <v>715</v>
      </c>
      <c r="C35" s="767">
        <v>0</v>
      </c>
      <c r="D35" s="767">
        <v>0</v>
      </c>
      <c r="E35" s="767">
        <v>0</v>
      </c>
      <c r="F35" s="767">
        <v>0</v>
      </c>
      <c r="G35" s="767">
        <f t="shared" si="0"/>
        <v>0</v>
      </c>
      <c r="H35" s="767">
        <v>0</v>
      </c>
      <c r="I35" s="767">
        <v>0</v>
      </c>
      <c r="J35" s="767">
        <v>0</v>
      </c>
      <c r="K35" s="767">
        <v>0</v>
      </c>
      <c r="L35" s="767">
        <f t="shared" si="1"/>
        <v>0</v>
      </c>
    </row>
    <row r="36" spans="1:13" s="305" customFormat="1" ht="14.25">
      <c r="A36" s="765">
        <v>25</v>
      </c>
      <c r="B36" s="770" t="s">
        <v>693</v>
      </c>
      <c r="C36" s="767">
        <v>0</v>
      </c>
      <c r="D36" s="767">
        <v>0</v>
      </c>
      <c r="E36" s="767">
        <v>0</v>
      </c>
      <c r="F36" s="767">
        <v>0</v>
      </c>
      <c r="G36" s="767">
        <f t="shared" si="0"/>
        <v>0</v>
      </c>
      <c r="H36" s="767">
        <v>0</v>
      </c>
      <c r="I36" s="767">
        <v>0</v>
      </c>
      <c r="J36" s="767">
        <v>0</v>
      </c>
      <c r="K36" s="767">
        <v>0</v>
      </c>
      <c r="L36" s="767">
        <f t="shared" si="1"/>
        <v>0</v>
      </c>
    </row>
    <row r="37" spans="1:13" s="305" customFormat="1" ht="14.25">
      <c r="A37" s="765">
        <v>26</v>
      </c>
      <c r="B37" s="770" t="s">
        <v>694</v>
      </c>
      <c r="C37" s="767">
        <v>0</v>
      </c>
      <c r="D37" s="767">
        <v>0</v>
      </c>
      <c r="E37" s="767">
        <v>0</v>
      </c>
      <c r="F37" s="767">
        <v>0</v>
      </c>
      <c r="G37" s="767">
        <f t="shared" si="0"/>
        <v>0</v>
      </c>
      <c r="H37" s="767">
        <v>0</v>
      </c>
      <c r="I37" s="767">
        <v>0</v>
      </c>
      <c r="J37" s="767">
        <v>0</v>
      </c>
      <c r="K37" s="767">
        <v>0</v>
      </c>
      <c r="L37" s="767">
        <f t="shared" si="1"/>
        <v>0</v>
      </c>
    </row>
    <row r="38" spans="1:13" s="305" customFormat="1" ht="14.25">
      <c r="A38" s="765">
        <v>27</v>
      </c>
      <c r="B38" s="770" t="s">
        <v>695</v>
      </c>
      <c r="C38" s="767">
        <v>0</v>
      </c>
      <c r="D38" s="767">
        <v>0</v>
      </c>
      <c r="E38" s="767">
        <v>0</v>
      </c>
      <c r="F38" s="767">
        <v>0</v>
      </c>
      <c r="G38" s="767">
        <f t="shared" si="0"/>
        <v>0</v>
      </c>
      <c r="H38" s="767">
        <v>0</v>
      </c>
      <c r="I38" s="767">
        <v>0</v>
      </c>
      <c r="J38" s="767">
        <v>0</v>
      </c>
      <c r="K38" s="767">
        <v>0</v>
      </c>
      <c r="L38" s="767">
        <f t="shared" si="1"/>
        <v>0</v>
      </c>
    </row>
    <row r="39" spans="1:13" s="305" customFormat="1" ht="14.25">
      <c r="A39" s="765">
        <v>28</v>
      </c>
      <c r="B39" s="770" t="s">
        <v>696</v>
      </c>
      <c r="C39" s="767">
        <v>0</v>
      </c>
      <c r="D39" s="767">
        <v>0</v>
      </c>
      <c r="E39" s="767">
        <v>0</v>
      </c>
      <c r="F39" s="767">
        <v>0</v>
      </c>
      <c r="G39" s="767">
        <f t="shared" si="0"/>
        <v>0</v>
      </c>
      <c r="H39" s="767">
        <v>0</v>
      </c>
      <c r="I39" s="767">
        <v>0</v>
      </c>
      <c r="J39" s="767">
        <v>0</v>
      </c>
      <c r="K39" s="767">
        <v>0</v>
      </c>
      <c r="L39" s="767">
        <f t="shared" si="1"/>
        <v>0</v>
      </c>
    </row>
    <row r="40" spans="1:13" s="305" customFormat="1" ht="14.25">
      <c r="A40" s="765">
        <v>29</v>
      </c>
      <c r="B40" s="770" t="s">
        <v>716</v>
      </c>
      <c r="C40" s="767">
        <v>0</v>
      </c>
      <c r="D40" s="767">
        <v>0</v>
      </c>
      <c r="E40" s="767">
        <v>0</v>
      </c>
      <c r="F40" s="767">
        <v>0</v>
      </c>
      <c r="G40" s="767">
        <f t="shared" si="0"/>
        <v>0</v>
      </c>
      <c r="H40" s="767">
        <v>0</v>
      </c>
      <c r="I40" s="767">
        <v>0</v>
      </c>
      <c r="J40" s="767">
        <v>0</v>
      </c>
      <c r="K40" s="767">
        <v>0</v>
      </c>
      <c r="L40" s="767">
        <f t="shared" si="1"/>
        <v>0</v>
      </c>
    </row>
    <row r="41" spans="1:13" s="305" customFormat="1" ht="14.25">
      <c r="A41" s="765">
        <v>30</v>
      </c>
      <c r="B41" s="770" t="s">
        <v>697</v>
      </c>
      <c r="C41" s="767">
        <v>0</v>
      </c>
      <c r="D41" s="767">
        <v>0</v>
      </c>
      <c r="E41" s="767">
        <v>0</v>
      </c>
      <c r="F41" s="767">
        <v>0</v>
      </c>
      <c r="G41" s="767">
        <f t="shared" si="0"/>
        <v>0</v>
      </c>
      <c r="H41" s="767">
        <v>0</v>
      </c>
      <c r="I41" s="767">
        <v>0</v>
      </c>
      <c r="J41" s="767">
        <v>0</v>
      </c>
      <c r="K41" s="767">
        <v>0</v>
      </c>
      <c r="L41" s="767">
        <f t="shared" si="1"/>
        <v>0</v>
      </c>
    </row>
    <row r="42" spans="1:13" s="305" customFormat="1" ht="14.25">
      <c r="A42" s="765">
        <v>31</v>
      </c>
      <c r="B42" s="770" t="s">
        <v>698</v>
      </c>
      <c r="C42" s="767">
        <v>0</v>
      </c>
      <c r="D42" s="767">
        <v>0</v>
      </c>
      <c r="E42" s="767">
        <v>0</v>
      </c>
      <c r="F42" s="767">
        <v>0</v>
      </c>
      <c r="G42" s="767">
        <f t="shared" si="0"/>
        <v>0</v>
      </c>
      <c r="H42" s="767">
        <v>0</v>
      </c>
      <c r="I42" s="767">
        <v>0</v>
      </c>
      <c r="J42" s="767">
        <v>0</v>
      </c>
      <c r="K42" s="767">
        <v>0</v>
      </c>
      <c r="L42" s="767">
        <f t="shared" si="1"/>
        <v>0</v>
      </c>
    </row>
    <row r="43" spans="1:13" s="305" customFormat="1" ht="14.25">
      <c r="A43" s="765">
        <v>32</v>
      </c>
      <c r="B43" s="770" t="s">
        <v>699</v>
      </c>
      <c r="C43" s="767">
        <v>0</v>
      </c>
      <c r="D43" s="767">
        <v>0</v>
      </c>
      <c r="E43" s="767">
        <v>0</v>
      </c>
      <c r="F43" s="767">
        <v>0</v>
      </c>
      <c r="G43" s="767">
        <f t="shared" si="0"/>
        <v>0</v>
      </c>
      <c r="H43" s="767">
        <v>0</v>
      </c>
      <c r="I43" s="767">
        <v>0</v>
      </c>
      <c r="J43" s="767">
        <v>0</v>
      </c>
      <c r="K43" s="767">
        <v>0</v>
      </c>
      <c r="L43" s="767">
        <f t="shared" si="1"/>
        <v>0</v>
      </c>
      <c r="M43" s="771">
        <v>0</v>
      </c>
    </row>
    <row r="44" spans="1:13" s="305" customFormat="1" ht="14.25">
      <c r="A44" s="765">
        <v>33</v>
      </c>
      <c r="B44" s="770" t="s">
        <v>700</v>
      </c>
      <c r="C44" s="767">
        <v>0</v>
      </c>
      <c r="D44" s="767">
        <v>0</v>
      </c>
      <c r="E44" s="767">
        <v>0</v>
      </c>
      <c r="F44" s="767">
        <v>0</v>
      </c>
      <c r="G44" s="767">
        <f t="shared" si="0"/>
        <v>0</v>
      </c>
      <c r="H44" s="767">
        <v>0</v>
      </c>
      <c r="I44" s="767">
        <v>0</v>
      </c>
      <c r="J44" s="767">
        <v>0</v>
      </c>
      <c r="K44" s="767">
        <v>0</v>
      </c>
      <c r="L44" s="767">
        <f t="shared" si="1"/>
        <v>0</v>
      </c>
    </row>
    <row r="45" spans="1:13" s="305" customFormat="1" ht="14.25">
      <c r="A45" s="765">
        <v>34</v>
      </c>
      <c r="B45" s="770" t="s">
        <v>701</v>
      </c>
      <c r="C45" s="767">
        <v>0</v>
      </c>
      <c r="D45" s="767">
        <v>0</v>
      </c>
      <c r="E45" s="767">
        <v>0</v>
      </c>
      <c r="F45" s="767">
        <v>0</v>
      </c>
      <c r="G45" s="767">
        <f t="shared" si="0"/>
        <v>0</v>
      </c>
      <c r="H45" s="767">
        <v>0</v>
      </c>
      <c r="I45" s="767">
        <v>0</v>
      </c>
      <c r="J45" s="767">
        <v>0</v>
      </c>
      <c r="K45" s="767">
        <v>0</v>
      </c>
      <c r="L45" s="767">
        <f t="shared" si="1"/>
        <v>0</v>
      </c>
    </row>
    <row r="46" spans="1:13" s="305" customFormat="1" ht="14.25">
      <c r="A46" s="765">
        <v>35</v>
      </c>
      <c r="B46" s="770" t="s">
        <v>702</v>
      </c>
      <c r="C46" s="767">
        <v>0</v>
      </c>
      <c r="D46" s="767">
        <v>0</v>
      </c>
      <c r="E46" s="767">
        <v>0</v>
      </c>
      <c r="F46" s="767">
        <v>0</v>
      </c>
      <c r="G46" s="767">
        <f t="shared" si="0"/>
        <v>0</v>
      </c>
      <c r="H46" s="767">
        <v>0</v>
      </c>
      <c r="I46" s="767">
        <v>0</v>
      </c>
      <c r="J46" s="767">
        <v>0</v>
      </c>
      <c r="K46" s="767">
        <v>0</v>
      </c>
      <c r="L46" s="767">
        <f t="shared" si="1"/>
        <v>0</v>
      </c>
    </row>
    <row r="47" spans="1:13" s="305" customFormat="1" ht="14.25">
      <c r="A47" s="765">
        <v>36</v>
      </c>
      <c r="B47" s="770" t="s">
        <v>717</v>
      </c>
      <c r="C47" s="767">
        <v>0</v>
      </c>
      <c r="D47" s="767">
        <v>0</v>
      </c>
      <c r="E47" s="767">
        <v>0</v>
      </c>
      <c r="F47" s="767">
        <v>0</v>
      </c>
      <c r="G47" s="767">
        <f t="shared" si="0"/>
        <v>0</v>
      </c>
      <c r="H47" s="767">
        <v>0</v>
      </c>
      <c r="I47" s="767">
        <v>0</v>
      </c>
      <c r="J47" s="767">
        <v>0</v>
      </c>
      <c r="K47" s="767">
        <v>0</v>
      </c>
      <c r="L47" s="767">
        <f t="shared" si="1"/>
        <v>0</v>
      </c>
    </row>
    <row r="48" spans="1:13" s="305" customFormat="1" ht="14.25">
      <c r="A48" s="765">
        <v>37</v>
      </c>
      <c r="B48" s="770" t="s">
        <v>703</v>
      </c>
      <c r="C48" s="767">
        <v>0</v>
      </c>
      <c r="D48" s="767">
        <v>0</v>
      </c>
      <c r="E48" s="767">
        <v>0</v>
      </c>
      <c r="F48" s="767">
        <v>0</v>
      </c>
      <c r="G48" s="767">
        <f t="shared" si="0"/>
        <v>0</v>
      </c>
      <c r="H48" s="767">
        <v>0</v>
      </c>
      <c r="I48" s="767">
        <v>0</v>
      </c>
      <c r="J48" s="767">
        <v>0</v>
      </c>
      <c r="K48" s="767">
        <v>0</v>
      </c>
      <c r="L48" s="767">
        <f t="shared" si="1"/>
        <v>0</v>
      </c>
    </row>
    <row r="49" spans="1:13" s="305" customFormat="1" ht="14.25">
      <c r="A49" s="765">
        <v>38</v>
      </c>
      <c r="B49" s="770" t="s">
        <v>704</v>
      </c>
      <c r="C49" s="767">
        <v>0</v>
      </c>
      <c r="D49" s="767">
        <v>0</v>
      </c>
      <c r="E49" s="767">
        <v>0</v>
      </c>
      <c r="F49" s="767">
        <v>0</v>
      </c>
      <c r="G49" s="767">
        <f t="shared" si="0"/>
        <v>0</v>
      </c>
      <c r="H49" s="767">
        <v>0</v>
      </c>
      <c r="I49" s="767">
        <v>0</v>
      </c>
      <c r="J49" s="767">
        <v>0</v>
      </c>
      <c r="K49" s="767">
        <v>0</v>
      </c>
      <c r="L49" s="767">
        <f t="shared" si="1"/>
        <v>0</v>
      </c>
    </row>
    <row r="50" spans="1:13" s="305" customFormat="1" ht="14.25">
      <c r="A50" s="765">
        <v>39</v>
      </c>
      <c r="B50" s="770" t="s">
        <v>705</v>
      </c>
      <c r="C50" s="767">
        <v>0</v>
      </c>
      <c r="D50" s="767">
        <v>0</v>
      </c>
      <c r="E50" s="767">
        <v>0</v>
      </c>
      <c r="F50" s="767">
        <v>0</v>
      </c>
      <c r="G50" s="767">
        <f t="shared" si="0"/>
        <v>0</v>
      </c>
      <c r="H50" s="767">
        <v>0</v>
      </c>
      <c r="I50" s="767">
        <v>0</v>
      </c>
      <c r="J50" s="767">
        <v>0</v>
      </c>
      <c r="K50" s="767">
        <v>0</v>
      </c>
      <c r="L50" s="767">
        <f t="shared" si="1"/>
        <v>0</v>
      </c>
    </row>
    <row r="51" spans="1:13" s="305" customFormat="1" ht="14.25">
      <c r="A51" s="765">
        <v>40</v>
      </c>
      <c r="B51" s="770" t="s">
        <v>706</v>
      </c>
      <c r="C51" s="767">
        <v>0</v>
      </c>
      <c r="D51" s="767">
        <v>0</v>
      </c>
      <c r="E51" s="767">
        <v>0</v>
      </c>
      <c r="F51" s="767">
        <v>0</v>
      </c>
      <c r="G51" s="767">
        <f t="shared" si="0"/>
        <v>0</v>
      </c>
      <c r="H51" s="767">
        <v>0</v>
      </c>
      <c r="I51" s="767">
        <v>0</v>
      </c>
      <c r="J51" s="767">
        <v>0</v>
      </c>
      <c r="K51" s="767">
        <v>0</v>
      </c>
      <c r="L51" s="767">
        <f t="shared" si="1"/>
        <v>0</v>
      </c>
      <c r="M51" s="771">
        <v>0</v>
      </c>
    </row>
    <row r="52" spans="1:13" s="305" customFormat="1" ht="14.25">
      <c r="A52" s="765">
        <v>41</v>
      </c>
      <c r="B52" s="770" t="s">
        <v>707</v>
      </c>
      <c r="C52" s="767">
        <v>0</v>
      </c>
      <c r="D52" s="767">
        <v>0</v>
      </c>
      <c r="E52" s="767">
        <v>0</v>
      </c>
      <c r="F52" s="767">
        <v>0</v>
      </c>
      <c r="G52" s="767">
        <f t="shared" si="0"/>
        <v>0</v>
      </c>
      <c r="H52" s="767">
        <v>0</v>
      </c>
      <c r="I52" s="767">
        <v>0</v>
      </c>
      <c r="J52" s="767">
        <v>0</v>
      </c>
      <c r="K52" s="767">
        <v>0</v>
      </c>
      <c r="L52" s="767">
        <f t="shared" si="1"/>
        <v>0</v>
      </c>
    </row>
    <row r="53" spans="1:13" s="305" customFormat="1" ht="14.25">
      <c r="A53" s="765">
        <v>42</v>
      </c>
      <c r="B53" s="770" t="s">
        <v>708</v>
      </c>
      <c r="C53" s="767">
        <v>0</v>
      </c>
      <c r="D53" s="767">
        <v>0</v>
      </c>
      <c r="E53" s="767">
        <v>0</v>
      </c>
      <c r="F53" s="767">
        <v>0</v>
      </c>
      <c r="G53" s="767">
        <f t="shared" si="0"/>
        <v>0</v>
      </c>
      <c r="H53" s="767">
        <v>0</v>
      </c>
      <c r="I53" s="767">
        <v>0</v>
      </c>
      <c r="J53" s="767">
        <v>0</v>
      </c>
      <c r="K53" s="767">
        <v>0</v>
      </c>
      <c r="L53" s="767">
        <f t="shared" si="1"/>
        <v>0</v>
      </c>
    </row>
    <row r="54" spans="1:13" s="305" customFormat="1" ht="14.25">
      <c r="A54" s="765">
        <v>43</v>
      </c>
      <c r="B54" s="770" t="s">
        <v>709</v>
      </c>
      <c r="C54" s="767">
        <v>0</v>
      </c>
      <c r="D54" s="767">
        <v>0</v>
      </c>
      <c r="E54" s="767">
        <v>0</v>
      </c>
      <c r="F54" s="767">
        <v>0</v>
      </c>
      <c r="G54" s="767">
        <f t="shared" si="0"/>
        <v>0</v>
      </c>
      <c r="H54" s="767">
        <v>0</v>
      </c>
      <c r="I54" s="767">
        <v>0</v>
      </c>
      <c r="J54" s="767">
        <v>0</v>
      </c>
      <c r="K54" s="767">
        <v>0</v>
      </c>
      <c r="L54" s="767">
        <f t="shared" si="1"/>
        <v>0</v>
      </c>
    </row>
    <row r="55" spans="1:13" s="305" customFormat="1" ht="14.25">
      <c r="A55" s="765">
        <v>44</v>
      </c>
      <c r="B55" s="770" t="s">
        <v>710</v>
      </c>
      <c r="C55" s="767">
        <v>0</v>
      </c>
      <c r="D55" s="767">
        <v>0</v>
      </c>
      <c r="E55" s="767">
        <v>0</v>
      </c>
      <c r="F55" s="767">
        <v>0</v>
      </c>
      <c r="G55" s="767">
        <f t="shared" si="0"/>
        <v>0</v>
      </c>
      <c r="H55" s="767">
        <v>0</v>
      </c>
      <c r="I55" s="767">
        <v>0</v>
      </c>
      <c r="J55" s="767">
        <v>0</v>
      </c>
      <c r="K55" s="767">
        <v>0</v>
      </c>
      <c r="L55" s="767">
        <f t="shared" si="1"/>
        <v>0</v>
      </c>
    </row>
    <row r="56" spans="1:13" s="305" customFormat="1" ht="14.25">
      <c r="A56" s="765">
        <v>45</v>
      </c>
      <c r="B56" s="770" t="s">
        <v>711</v>
      </c>
      <c r="C56" s="767">
        <v>0</v>
      </c>
      <c r="D56" s="767">
        <v>0</v>
      </c>
      <c r="E56" s="767">
        <v>0</v>
      </c>
      <c r="F56" s="767">
        <v>0</v>
      </c>
      <c r="G56" s="767">
        <f t="shared" si="0"/>
        <v>0</v>
      </c>
      <c r="H56" s="767">
        <v>0</v>
      </c>
      <c r="I56" s="767">
        <v>0</v>
      </c>
      <c r="J56" s="767">
        <v>0</v>
      </c>
      <c r="K56" s="767">
        <v>0</v>
      </c>
      <c r="L56" s="767">
        <f t="shared" si="1"/>
        <v>0</v>
      </c>
    </row>
    <row r="57" spans="1:13" s="305" customFormat="1" ht="14.25">
      <c r="A57" s="765">
        <v>46</v>
      </c>
      <c r="B57" s="770" t="s">
        <v>712</v>
      </c>
      <c r="C57" s="767">
        <v>0</v>
      </c>
      <c r="D57" s="767">
        <v>0</v>
      </c>
      <c r="E57" s="767">
        <v>0</v>
      </c>
      <c r="F57" s="767">
        <v>0</v>
      </c>
      <c r="G57" s="767">
        <f t="shared" si="0"/>
        <v>0</v>
      </c>
      <c r="H57" s="767">
        <v>0</v>
      </c>
      <c r="I57" s="767">
        <v>0</v>
      </c>
      <c r="J57" s="767">
        <v>0</v>
      </c>
      <c r="K57" s="767">
        <v>0</v>
      </c>
      <c r="L57" s="767">
        <f t="shared" si="1"/>
        <v>0</v>
      </c>
    </row>
    <row r="58" spans="1:13" s="305" customFormat="1" ht="14.25">
      <c r="A58" s="765">
        <v>47</v>
      </c>
      <c r="B58" s="770" t="s">
        <v>713</v>
      </c>
      <c r="C58" s="767">
        <v>0</v>
      </c>
      <c r="D58" s="767">
        <v>0</v>
      </c>
      <c r="E58" s="767">
        <v>0</v>
      </c>
      <c r="F58" s="767">
        <v>0</v>
      </c>
      <c r="G58" s="767">
        <f t="shared" si="0"/>
        <v>0</v>
      </c>
      <c r="H58" s="767">
        <v>0</v>
      </c>
      <c r="I58" s="767">
        <v>0</v>
      </c>
      <c r="J58" s="767">
        <v>0</v>
      </c>
      <c r="K58" s="767">
        <v>0</v>
      </c>
      <c r="L58" s="767">
        <f t="shared" si="1"/>
        <v>0</v>
      </c>
    </row>
    <row r="59" spans="1:13" s="305" customFormat="1" ht="14.25">
      <c r="A59" s="765">
        <v>48</v>
      </c>
      <c r="B59" s="770" t="s">
        <v>718</v>
      </c>
      <c r="C59" s="767">
        <v>0</v>
      </c>
      <c r="D59" s="767">
        <v>0</v>
      </c>
      <c r="E59" s="767">
        <v>0</v>
      </c>
      <c r="F59" s="767">
        <v>0</v>
      </c>
      <c r="G59" s="767">
        <f t="shared" si="0"/>
        <v>0</v>
      </c>
      <c r="H59" s="767">
        <v>0</v>
      </c>
      <c r="I59" s="767">
        <v>0</v>
      </c>
      <c r="J59" s="767">
        <v>0</v>
      </c>
      <c r="K59" s="767">
        <v>0</v>
      </c>
      <c r="L59" s="767">
        <f t="shared" si="1"/>
        <v>0</v>
      </c>
    </row>
    <row r="60" spans="1:13" s="305" customFormat="1" ht="14.25">
      <c r="A60" s="765">
        <v>49</v>
      </c>
      <c r="B60" s="770" t="s">
        <v>719</v>
      </c>
      <c r="C60" s="767">
        <v>0</v>
      </c>
      <c r="D60" s="767">
        <v>0</v>
      </c>
      <c r="E60" s="767">
        <v>0</v>
      </c>
      <c r="F60" s="767">
        <v>0</v>
      </c>
      <c r="G60" s="767">
        <f t="shared" si="0"/>
        <v>0</v>
      </c>
      <c r="H60" s="767">
        <v>0</v>
      </c>
      <c r="I60" s="767">
        <v>0</v>
      </c>
      <c r="J60" s="767">
        <v>0</v>
      </c>
      <c r="K60" s="767">
        <v>0</v>
      </c>
      <c r="L60" s="767">
        <f t="shared" si="1"/>
        <v>0</v>
      </c>
    </row>
    <row r="61" spans="1:13" s="305" customFormat="1" ht="14.25">
      <c r="A61" s="765">
        <v>50</v>
      </c>
      <c r="B61" s="770" t="s">
        <v>714</v>
      </c>
      <c r="C61" s="767">
        <v>0</v>
      </c>
      <c r="D61" s="767">
        <v>0</v>
      </c>
      <c r="E61" s="767">
        <v>0</v>
      </c>
      <c r="F61" s="767">
        <v>0</v>
      </c>
      <c r="G61" s="767">
        <f t="shared" si="0"/>
        <v>0</v>
      </c>
      <c r="H61" s="767">
        <v>0</v>
      </c>
      <c r="I61" s="767">
        <v>0</v>
      </c>
      <c r="J61" s="767">
        <v>0</v>
      </c>
      <c r="K61" s="767">
        <v>0</v>
      </c>
      <c r="L61" s="767">
        <f t="shared" si="1"/>
        <v>0</v>
      </c>
      <c r="M61" s="306">
        <v>0</v>
      </c>
    </row>
    <row r="62" spans="1:13" s="305" customFormat="1" ht="14.25">
      <c r="A62" s="765">
        <v>51</v>
      </c>
      <c r="B62" s="770" t="s">
        <v>720</v>
      </c>
      <c r="C62" s="767">
        <v>0</v>
      </c>
      <c r="D62" s="767">
        <v>0</v>
      </c>
      <c r="E62" s="767">
        <v>0</v>
      </c>
      <c r="F62" s="767">
        <v>0</v>
      </c>
      <c r="G62" s="767">
        <f t="shared" si="0"/>
        <v>0</v>
      </c>
      <c r="H62" s="767">
        <v>0</v>
      </c>
      <c r="I62" s="767">
        <v>0</v>
      </c>
      <c r="J62" s="767">
        <v>0</v>
      </c>
      <c r="K62" s="767">
        <v>0</v>
      </c>
      <c r="L62" s="767">
        <f t="shared" si="1"/>
        <v>0</v>
      </c>
      <c r="M62" s="306">
        <v>0</v>
      </c>
    </row>
    <row r="63" spans="1:13">
      <c r="A63" s="1163" t="s">
        <v>19</v>
      </c>
      <c r="B63" s="1161"/>
      <c r="C63" s="772">
        <f>SUM(C12:C62)</f>
        <v>0</v>
      </c>
      <c r="D63" s="772">
        <f t="shared" ref="D63:L63" si="2">SUM(D12:D62)</f>
        <v>0</v>
      </c>
      <c r="E63" s="772">
        <f t="shared" si="2"/>
        <v>0</v>
      </c>
      <c r="F63" s="772">
        <f t="shared" si="2"/>
        <v>0</v>
      </c>
      <c r="G63" s="772">
        <f t="shared" si="2"/>
        <v>0</v>
      </c>
      <c r="H63" s="772">
        <f t="shared" si="2"/>
        <v>0</v>
      </c>
      <c r="I63" s="772">
        <f t="shared" si="2"/>
        <v>0</v>
      </c>
      <c r="J63" s="772">
        <f t="shared" si="2"/>
        <v>0</v>
      </c>
      <c r="K63" s="772">
        <f t="shared" si="2"/>
        <v>0</v>
      </c>
      <c r="L63" s="772">
        <f t="shared" si="2"/>
        <v>0</v>
      </c>
    </row>
    <row r="64" spans="1:13">
      <c r="A64" s="23" t="s">
        <v>361</v>
      </c>
      <c r="B64" s="23"/>
      <c r="C64" s="23"/>
      <c r="D64" s="23"/>
      <c r="E64" s="23"/>
      <c r="F64" s="23"/>
      <c r="G64" s="773"/>
      <c r="H64" s="23"/>
      <c r="I64" s="23"/>
      <c r="J64" s="23"/>
      <c r="K64" s="23"/>
      <c r="L64" s="773"/>
    </row>
    <row r="65" spans="1:13">
      <c r="A65" s="22" t="s">
        <v>360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</row>
    <row r="66" spans="1:13" ht="15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1:13" ht="15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spans="1:13" ht="14.25" customHeight="1">
      <c r="A68" s="1039" t="s">
        <v>13</v>
      </c>
      <c r="B68" s="1039"/>
      <c r="C68" s="1039"/>
      <c r="D68" s="1039"/>
      <c r="E68" s="1039"/>
      <c r="F68" s="1039"/>
      <c r="G68" s="1039"/>
      <c r="H68" s="1039"/>
      <c r="I68" s="1039"/>
      <c r="J68" s="1039"/>
      <c r="K68" s="1039"/>
      <c r="L68" s="1039"/>
    </row>
    <row r="69" spans="1:13">
      <c r="A69" s="1039" t="s">
        <v>886</v>
      </c>
      <c r="B69" s="1039"/>
      <c r="C69" s="1039"/>
      <c r="D69" s="1039"/>
      <c r="E69" s="1039"/>
      <c r="F69" s="1039"/>
      <c r="G69" s="1039"/>
      <c r="H69" s="1039"/>
      <c r="I69" s="1039"/>
      <c r="J69" s="1039"/>
      <c r="K69" s="1039"/>
      <c r="L69" s="1039"/>
    </row>
    <row r="70" spans="1:13">
      <c r="A70" s="15" t="s">
        <v>23</v>
      </c>
      <c r="B70" s="15"/>
      <c r="C70" s="15"/>
      <c r="D70" s="15"/>
      <c r="E70" s="15"/>
      <c r="F70" s="15"/>
      <c r="J70" s="1037" t="s">
        <v>76</v>
      </c>
      <c r="K70" s="1037"/>
      <c r="L70" s="1037"/>
      <c r="M70" s="1037"/>
    </row>
    <row r="71" spans="1:13">
      <c r="A71" s="15"/>
    </row>
    <row r="72" spans="1:13">
      <c r="A72" s="1160"/>
      <c r="B72" s="1160"/>
      <c r="C72" s="1160"/>
      <c r="D72" s="1160"/>
      <c r="E72" s="1160"/>
      <c r="F72" s="1160"/>
      <c r="G72" s="1160"/>
      <c r="H72" s="1160"/>
      <c r="I72" s="1160"/>
      <c r="J72" s="1160"/>
      <c r="K72" s="1160"/>
      <c r="L72" s="1160"/>
    </row>
  </sheetData>
  <mergeCells count="16">
    <mergeCell ref="L1:N1"/>
    <mergeCell ref="A2:L2"/>
    <mergeCell ref="A3:L3"/>
    <mergeCell ref="A5:L5"/>
    <mergeCell ref="A7:B7"/>
    <mergeCell ref="F7:L7"/>
    <mergeCell ref="A68:L68"/>
    <mergeCell ref="A69:L69"/>
    <mergeCell ref="J70:M70"/>
    <mergeCell ref="A72:L72"/>
    <mergeCell ref="I8:L8"/>
    <mergeCell ref="A9:A10"/>
    <mergeCell ref="B9:B10"/>
    <mergeCell ref="C9:G9"/>
    <mergeCell ref="H9:L9"/>
    <mergeCell ref="A63:B63"/>
  </mergeCells>
  <printOptions horizontalCentered="1"/>
  <pageMargins left="0.70866141732283472" right="0.70866141732283472" top="0.23622047244094491" bottom="0" header="0.31496062992125984" footer="0.31496062992125984"/>
  <pageSetup paperSize="9" scale="93" orientation="landscape" r:id="rId1"/>
  <rowBreaks count="2" manualBreakCount="2">
    <brk id="36" max="11" man="1"/>
    <brk id="71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70"/>
  <sheetViews>
    <sheetView view="pageBreakPreview" zoomScale="85" zoomScaleSheetLayoutView="85" workbookViewId="0">
      <pane xSplit="2" ySplit="11" topLeftCell="C50" activePane="bottomRight" state="frozen"/>
      <selection activeCell="N66" sqref="N66"/>
      <selection pane="topRight" activeCell="N66" sqref="N66"/>
      <selection pane="bottomLeft" activeCell="N66" sqref="N66"/>
      <selection pane="bottomRight" activeCell="V12" sqref="V12:V62"/>
    </sheetView>
  </sheetViews>
  <sheetFormatPr defaultColWidth="9.140625" defaultRowHeight="12.75"/>
  <cols>
    <col min="1" max="1" width="7.42578125" style="566" customWidth="1"/>
    <col min="2" max="2" width="14.28515625" style="566" customWidth="1"/>
    <col min="3" max="4" width="10.140625" style="566" customWidth="1"/>
    <col min="5" max="5" width="9.140625" style="558" customWidth="1"/>
    <col min="6" max="7" width="8.28515625" style="566" customWidth="1"/>
    <col min="8" max="8" width="8.140625" style="558" customWidth="1"/>
    <col min="9" max="9" width="13" style="558" hidden="1" customWidth="1"/>
    <col min="10" max="10" width="9.28515625" style="566" customWidth="1"/>
    <col min="11" max="11" width="10.7109375" style="566" customWidth="1"/>
    <col min="12" max="12" width="8.5703125" style="558" customWidth="1"/>
    <col min="13" max="13" width="8.7109375" style="566" customWidth="1"/>
    <col min="14" max="14" width="8.42578125" style="566" customWidth="1"/>
    <col min="15" max="15" width="8.7109375" style="558" customWidth="1"/>
    <col min="16" max="16" width="13.7109375" style="558" customWidth="1"/>
    <col min="17" max="17" width="12.7109375" style="558" customWidth="1"/>
    <col min="18" max="18" width="12.5703125" style="558" customWidth="1"/>
    <col min="19" max="16384" width="9.140625" style="566"/>
  </cols>
  <sheetData>
    <row r="1" spans="1:22" s="557" customFormat="1" ht="15">
      <c r="E1" s="558"/>
      <c r="H1" s="559"/>
      <c r="I1" s="559"/>
      <c r="J1" s="559"/>
      <c r="K1" s="559"/>
      <c r="L1" s="559"/>
      <c r="M1" s="559"/>
      <c r="N1" s="559"/>
      <c r="O1" s="559"/>
      <c r="P1" s="559"/>
      <c r="Q1" s="1266" t="s">
        <v>56</v>
      </c>
      <c r="R1" s="1266"/>
    </row>
    <row r="2" spans="1:22" s="557" customFormat="1" ht="15">
      <c r="A2" s="1235" t="s">
        <v>0</v>
      </c>
      <c r="B2" s="1235"/>
      <c r="C2" s="1235"/>
      <c r="D2" s="1235"/>
      <c r="E2" s="1235"/>
      <c r="F2" s="1235"/>
      <c r="G2" s="1235"/>
      <c r="H2" s="1235"/>
      <c r="I2" s="1235"/>
      <c r="J2" s="1235"/>
      <c r="K2" s="1235"/>
      <c r="L2" s="1235"/>
      <c r="M2" s="1235"/>
      <c r="N2" s="1235"/>
      <c r="O2" s="1235"/>
      <c r="P2" s="1235"/>
      <c r="Q2" s="1235"/>
      <c r="R2" s="1235"/>
    </row>
    <row r="3" spans="1:22" s="557" customFormat="1" ht="20.25">
      <c r="A3" s="1236" t="s">
        <v>546</v>
      </c>
      <c r="B3" s="1236"/>
      <c r="C3" s="1236"/>
      <c r="D3" s="1236"/>
      <c r="E3" s="1236"/>
      <c r="F3" s="1236"/>
      <c r="G3" s="1236"/>
      <c r="H3" s="1236"/>
      <c r="I3" s="1236"/>
      <c r="J3" s="1236"/>
      <c r="K3" s="1236"/>
      <c r="L3" s="1236"/>
      <c r="M3" s="1236"/>
      <c r="N3" s="1236"/>
      <c r="O3" s="1236"/>
      <c r="P3" s="1236"/>
      <c r="Q3" s="1236"/>
      <c r="R3" s="1236"/>
    </row>
    <row r="4" spans="1:22" s="557" customFormat="1" ht="10.5" customHeight="1">
      <c r="E4" s="558"/>
      <c r="H4" s="558"/>
      <c r="I4" s="558"/>
      <c r="L4" s="558"/>
      <c r="O4" s="558"/>
      <c r="P4" s="558"/>
      <c r="Q4" s="558"/>
      <c r="R4" s="558"/>
    </row>
    <row r="5" spans="1:22">
      <c r="A5" s="22"/>
      <c r="B5" s="22"/>
      <c r="C5" s="22"/>
      <c r="D5" s="22"/>
      <c r="E5" s="562"/>
      <c r="F5" s="563"/>
      <c r="G5" s="563"/>
      <c r="H5" s="562"/>
      <c r="I5" s="562"/>
      <c r="J5" s="563"/>
      <c r="K5" s="563"/>
      <c r="L5" s="562"/>
      <c r="M5" s="563"/>
      <c r="N5" s="563"/>
      <c r="O5" s="564"/>
      <c r="P5" s="564"/>
      <c r="Q5" s="562"/>
      <c r="R5" s="565"/>
    </row>
    <row r="6" spans="1:22" ht="18" customHeight="1">
      <c r="A6" s="1237" t="s">
        <v>650</v>
      </c>
      <c r="B6" s="1237"/>
      <c r="C6" s="1237"/>
      <c r="D6" s="1237"/>
      <c r="E6" s="1237"/>
      <c r="F6" s="1237"/>
      <c r="G6" s="1237"/>
      <c r="H6" s="1237"/>
      <c r="I6" s="1237"/>
      <c r="J6" s="1237"/>
      <c r="K6" s="1237"/>
      <c r="L6" s="1237"/>
      <c r="M6" s="1237"/>
      <c r="N6" s="1237"/>
      <c r="O6" s="1237"/>
      <c r="P6" s="1237"/>
      <c r="Q6" s="1237"/>
      <c r="R6" s="1237"/>
    </row>
    <row r="7" spans="1:22">
      <c r="A7" s="1227" t="s">
        <v>745</v>
      </c>
      <c r="B7" s="1227"/>
      <c r="C7" s="1227"/>
      <c r="R7" s="569" t="s">
        <v>25</v>
      </c>
    </row>
    <row r="8" spans="1:22" ht="15.75">
      <c r="A8" s="570"/>
      <c r="O8" s="1250" t="s">
        <v>831</v>
      </c>
      <c r="P8" s="1250"/>
      <c r="Q8" s="1250"/>
      <c r="R8" s="1250"/>
    </row>
    <row r="9" spans="1:22" ht="30.75" customHeight="1">
      <c r="A9" s="1267" t="s">
        <v>2</v>
      </c>
      <c r="B9" s="1267" t="s">
        <v>3</v>
      </c>
      <c r="C9" s="1267" t="s">
        <v>574</v>
      </c>
      <c r="D9" s="1267"/>
      <c r="E9" s="1267"/>
      <c r="F9" s="1267" t="s">
        <v>575</v>
      </c>
      <c r="G9" s="1267"/>
      <c r="H9" s="1267"/>
      <c r="I9" s="571"/>
      <c r="J9" s="1267" t="s">
        <v>365</v>
      </c>
      <c r="K9" s="1267"/>
      <c r="L9" s="1267"/>
      <c r="M9" s="1267" t="s">
        <v>842</v>
      </c>
      <c r="N9" s="1267"/>
      <c r="O9" s="1267"/>
      <c r="P9" s="1267" t="s">
        <v>843</v>
      </c>
      <c r="Q9" s="1267"/>
      <c r="R9" s="1267"/>
    </row>
    <row r="10" spans="1:22" ht="30" customHeight="1">
      <c r="A10" s="1267"/>
      <c r="B10" s="1267"/>
      <c r="C10" s="571" t="s">
        <v>104</v>
      </c>
      <c r="D10" s="571" t="s">
        <v>646</v>
      </c>
      <c r="E10" s="571" t="s">
        <v>19</v>
      </c>
      <c r="F10" s="571" t="s">
        <v>104</v>
      </c>
      <c r="G10" s="571" t="s">
        <v>647</v>
      </c>
      <c r="H10" s="571" t="s">
        <v>19</v>
      </c>
      <c r="I10" s="571"/>
      <c r="J10" s="571" t="s">
        <v>104</v>
      </c>
      <c r="K10" s="571" t="s">
        <v>647</v>
      </c>
      <c r="L10" s="571" t="s">
        <v>19</v>
      </c>
      <c r="M10" s="571" t="s">
        <v>104</v>
      </c>
      <c r="N10" s="571" t="s">
        <v>647</v>
      </c>
      <c r="O10" s="571" t="s">
        <v>19</v>
      </c>
      <c r="P10" s="571" t="s">
        <v>217</v>
      </c>
      <c r="Q10" s="571" t="s">
        <v>648</v>
      </c>
      <c r="R10" s="571" t="s">
        <v>105</v>
      </c>
    </row>
    <row r="11" spans="1:22" s="573" customFormat="1">
      <c r="A11" s="572">
        <v>1</v>
      </c>
      <c r="B11" s="572">
        <v>2</v>
      </c>
      <c r="C11" s="572">
        <v>3</v>
      </c>
      <c r="D11" s="572">
        <v>4</v>
      </c>
      <c r="E11" s="572">
        <v>5</v>
      </c>
      <c r="F11" s="572">
        <v>6</v>
      </c>
      <c r="G11" s="572">
        <v>7</v>
      </c>
      <c r="H11" s="572">
        <v>8</v>
      </c>
      <c r="I11" s="572"/>
      <c r="J11" s="572">
        <v>9</v>
      </c>
      <c r="K11" s="572">
        <v>10</v>
      </c>
      <c r="L11" s="572">
        <v>11</v>
      </c>
      <c r="M11" s="572">
        <v>12</v>
      </c>
      <c r="N11" s="572">
        <v>13</v>
      </c>
      <c r="O11" s="572">
        <v>14</v>
      </c>
      <c r="P11" s="572">
        <v>15</v>
      </c>
      <c r="Q11" s="572">
        <v>16</v>
      </c>
      <c r="R11" s="572">
        <v>17</v>
      </c>
    </row>
    <row r="12" spans="1:22" ht="21" customHeight="1">
      <c r="A12" s="574">
        <v>1</v>
      </c>
      <c r="B12" s="575" t="s">
        <v>670</v>
      </c>
      <c r="C12" s="576">
        <v>155.40870009741695</v>
      </c>
      <c r="D12" s="576">
        <v>103.39694060252333</v>
      </c>
      <c r="E12" s="577">
        <f>C12+D12</f>
        <v>258.80564069994028</v>
      </c>
      <c r="F12" s="576">
        <v>15.64</v>
      </c>
      <c r="G12" s="576">
        <v>19.54</v>
      </c>
      <c r="H12" s="577">
        <f t="shared" ref="H12:H62" si="0">F12+G12</f>
        <v>35.18</v>
      </c>
      <c r="I12" s="578">
        <v>28484</v>
      </c>
      <c r="J12" s="576">
        <v>145.20424816458214</v>
      </c>
      <c r="K12" s="576">
        <v>96.771457163542308</v>
      </c>
      <c r="L12" s="577">
        <f t="shared" ref="L12:L62" si="1">J12+K12</f>
        <v>241.97570532812443</v>
      </c>
      <c r="M12" s="576">
        <v>107.44</v>
      </c>
      <c r="N12" s="576">
        <v>71.600000000000009</v>
      </c>
      <c r="O12" s="577">
        <f>M12+N12</f>
        <v>179.04000000000002</v>
      </c>
      <c r="P12" s="577">
        <f t="shared" ref="P12:Q43" si="2">F12+J12-M12</f>
        <v>53.404248164582157</v>
      </c>
      <c r="Q12" s="577">
        <f t="shared" si="2"/>
        <v>44.711457163542306</v>
      </c>
      <c r="R12" s="577">
        <f>P12+Q12</f>
        <v>98.115705328124463</v>
      </c>
      <c r="S12" s="629">
        <f>E12+'T7A_CC_UPY_Utlsn Final'!E12</f>
        <v>516.08276491267111</v>
      </c>
      <c r="T12" s="629">
        <f>H12+'T7A_CC_UPY_Utlsn Final'!H12</f>
        <v>115.41</v>
      </c>
      <c r="U12" s="629">
        <f>L12+'T7A_CC_UPY_Utlsn Final'!L12</f>
        <v>482.91306254113886</v>
      </c>
      <c r="V12" s="629">
        <f>O12+'T7A_CC_UPY_Utlsn Final'!O12</f>
        <v>354.69000000000005</v>
      </c>
    </row>
    <row r="13" spans="1:22" ht="21" customHeight="1">
      <c r="A13" s="574">
        <v>2</v>
      </c>
      <c r="B13" s="575" t="s">
        <v>671</v>
      </c>
      <c r="C13" s="576">
        <v>470.35929298845912</v>
      </c>
      <c r="D13" s="576">
        <v>312.94072885550707</v>
      </c>
      <c r="E13" s="577">
        <f t="shared" ref="E13:E62" si="3">C13+D13</f>
        <v>783.30002184396619</v>
      </c>
      <c r="F13" s="576">
        <v>42.32</v>
      </c>
      <c r="G13" s="576">
        <v>17.760000000000002</v>
      </c>
      <c r="H13" s="577">
        <f t="shared" si="0"/>
        <v>60.08</v>
      </c>
      <c r="I13" s="578">
        <v>86209.549999999988</v>
      </c>
      <c r="J13" s="576">
        <v>439.4745433350987</v>
      </c>
      <c r="K13" s="576">
        <v>292.88806961498591</v>
      </c>
      <c r="L13" s="577">
        <f t="shared" si="1"/>
        <v>732.36261295008467</v>
      </c>
      <c r="M13" s="576">
        <v>350.37</v>
      </c>
      <c r="N13" s="576">
        <v>233.35000000000002</v>
      </c>
      <c r="O13" s="577">
        <f t="shared" ref="O13:O62" si="4">M13+N13</f>
        <v>583.72</v>
      </c>
      <c r="P13" s="577">
        <f t="shared" si="2"/>
        <v>131.42454333509869</v>
      </c>
      <c r="Q13" s="577">
        <f t="shared" si="2"/>
        <v>77.298069614985877</v>
      </c>
      <c r="R13" s="577">
        <f t="shared" ref="R13:R62" si="5">P13+Q13</f>
        <v>208.72261295008457</v>
      </c>
      <c r="S13" s="629">
        <f>E13+'T7A_CC_UPY_Utlsn Final'!E13</f>
        <v>1132.5948798553422</v>
      </c>
      <c r="T13" s="629">
        <f>H13+'T7A_CC_UPY_Utlsn Final'!H13</f>
        <v>245.49</v>
      </c>
      <c r="U13" s="629">
        <f>L13+'T7A_CC_UPY_Utlsn Final'!L13</f>
        <v>1059.4736230520534</v>
      </c>
      <c r="V13" s="629">
        <f>O13+'T7A_CC_UPY_Utlsn Final'!O13</f>
        <v>858.36</v>
      </c>
    </row>
    <row r="14" spans="1:22" ht="21" customHeight="1">
      <c r="A14" s="574">
        <v>3</v>
      </c>
      <c r="B14" s="575" t="s">
        <v>844</v>
      </c>
      <c r="C14" s="576">
        <v>212.22748267059839</v>
      </c>
      <c r="D14" s="576">
        <v>141.19976813498639</v>
      </c>
      <c r="E14" s="577">
        <f t="shared" si="3"/>
        <v>353.42725080558478</v>
      </c>
      <c r="F14" s="576">
        <v>24.88</v>
      </c>
      <c r="G14" s="576">
        <v>30.4</v>
      </c>
      <c r="H14" s="577">
        <f t="shared" si="0"/>
        <v>55.28</v>
      </c>
      <c r="I14" s="578">
        <v>38898</v>
      </c>
      <c r="J14" s="576">
        <v>198.29219369140276</v>
      </c>
      <c r="K14" s="576">
        <v>132.15194989283347</v>
      </c>
      <c r="L14" s="577">
        <f t="shared" si="1"/>
        <v>330.44414358423626</v>
      </c>
      <c r="M14" s="576">
        <v>217.19</v>
      </c>
      <c r="N14" s="576">
        <v>144.5</v>
      </c>
      <c r="O14" s="577">
        <f t="shared" si="4"/>
        <v>361.69</v>
      </c>
      <c r="P14" s="577">
        <f t="shared" si="2"/>
        <v>5.982193691402756</v>
      </c>
      <c r="Q14" s="577">
        <f t="shared" si="2"/>
        <v>18.051949892833477</v>
      </c>
      <c r="R14" s="577">
        <f t="shared" si="5"/>
        <v>24.034143584236233</v>
      </c>
      <c r="S14" s="629">
        <f>E14+'T7A_CC_UPY_Utlsn Final'!E14</f>
        <v>684.59863967488138</v>
      </c>
      <c r="T14" s="629">
        <f>H14+'T7A_CC_UPY_Utlsn Final'!H14</f>
        <v>139.92000000000002</v>
      </c>
      <c r="U14" s="629">
        <f>L14+'T7A_CC_UPY_Utlsn Final'!L14</f>
        <v>640.5827128911435</v>
      </c>
      <c r="V14" s="629">
        <f>O14+'T7A_CC_UPY_Utlsn Final'!O14</f>
        <v>720.68000000000006</v>
      </c>
    </row>
    <row r="15" spans="1:22" ht="21" customHeight="1">
      <c r="A15" s="574">
        <v>4</v>
      </c>
      <c r="B15" s="575" t="s">
        <v>673</v>
      </c>
      <c r="C15" s="576">
        <v>256.25740156493049</v>
      </c>
      <c r="D15" s="576">
        <v>170.49387397203046</v>
      </c>
      <c r="E15" s="577">
        <f t="shared" si="3"/>
        <v>426.75127553696097</v>
      </c>
      <c r="F15" s="576">
        <v>23.11</v>
      </c>
      <c r="G15" s="576">
        <v>-18.649999999999999</v>
      </c>
      <c r="H15" s="577">
        <f t="shared" si="0"/>
        <v>4.4600000000000009</v>
      </c>
      <c r="I15" s="578">
        <v>46968</v>
      </c>
      <c r="J15" s="576">
        <v>239.43101838906384</v>
      </c>
      <c r="K15" s="576">
        <v>159.56894397055382</v>
      </c>
      <c r="L15" s="577">
        <f t="shared" si="1"/>
        <v>398.99996235961765</v>
      </c>
      <c r="M15" s="576">
        <v>269.87</v>
      </c>
      <c r="N15" s="576">
        <v>176.32</v>
      </c>
      <c r="O15" s="577">
        <f t="shared" si="4"/>
        <v>446.19</v>
      </c>
      <c r="P15" s="577">
        <f t="shared" si="2"/>
        <v>-7.3289816109361823</v>
      </c>
      <c r="Q15" s="577">
        <f t="shared" si="2"/>
        <v>-35.401056029446181</v>
      </c>
      <c r="R15" s="577">
        <f t="shared" si="5"/>
        <v>-42.730037640382363</v>
      </c>
      <c r="S15" s="629">
        <f>E15+'T7A_CC_UPY_Utlsn Final'!E15</f>
        <v>767.88853303427277</v>
      </c>
      <c r="T15" s="629">
        <f>H15+'T7A_CC_UPY_Utlsn Final'!H15</f>
        <v>-91.91</v>
      </c>
      <c r="U15" s="629">
        <f>L15+'T7A_CC_UPY_Utlsn Final'!L15</f>
        <v>718.47146422674996</v>
      </c>
      <c r="V15" s="629">
        <f>O15+'T7A_CC_UPY_Utlsn Final'!O15</f>
        <v>800.52</v>
      </c>
    </row>
    <row r="16" spans="1:22" ht="21" customHeight="1">
      <c r="A16" s="574">
        <v>5</v>
      </c>
      <c r="B16" s="575" t="s">
        <v>674</v>
      </c>
      <c r="C16" s="576">
        <v>569.44270570030221</v>
      </c>
      <c r="D16" s="576">
        <v>378.86317549099005</v>
      </c>
      <c r="E16" s="577">
        <f t="shared" si="3"/>
        <v>948.3058811912922</v>
      </c>
      <c r="F16" s="576">
        <v>42.04</v>
      </c>
      <c r="G16" s="576">
        <v>-88.85</v>
      </c>
      <c r="H16" s="577">
        <f t="shared" si="0"/>
        <v>-46.809999999999995</v>
      </c>
      <c r="I16" s="578">
        <v>104370</v>
      </c>
      <c r="J16" s="576">
        <v>532.05193726082848</v>
      </c>
      <c r="K16" s="576">
        <v>354.58632861111187</v>
      </c>
      <c r="L16" s="577">
        <f t="shared" si="1"/>
        <v>886.63826587194035</v>
      </c>
      <c r="M16" s="576">
        <v>355.6</v>
      </c>
      <c r="N16" s="576">
        <v>408.96000000000004</v>
      </c>
      <c r="O16" s="577">
        <f t="shared" si="4"/>
        <v>764.56000000000006</v>
      </c>
      <c r="P16" s="577">
        <f t="shared" si="2"/>
        <v>218.49193726082842</v>
      </c>
      <c r="Q16" s="577">
        <f t="shared" si="2"/>
        <v>-143.22367138888819</v>
      </c>
      <c r="R16" s="577">
        <f t="shared" si="5"/>
        <v>75.26826587194023</v>
      </c>
      <c r="S16" s="629">
        <f>E16+'T7A_CC_UPY_Utlsn Final'!E16</f>
        <v>1572.9120059382392</v>
      </c>
      <c r="T16" s="629">
        <f>H16+'T7A_CC_UPY_Utlsn Final'!H16</f>
        <v>146.38</v>
      </c>
      <c r="U16" s="629">
        <f>L16+'T7A_CC_UPY_Utlsn Final'!L16</f>
        <v>1463.7012529040303</v>
      </c>
      <c r="V16" s="629">
        <f>O16+'T7A_CC_UPY_Utlsn Final'!O16</f>
        <v>1250.6600000000001</v>
      </c>
    </row>
    <row r="17" spans="1:22" ht="21" customHeight="1">
      <c r="A17" s="574">
        <v>6</v>
      </c>
      <c r="B17" s="575" t="s">
        <v>675</v>
      </c>
      <c r="C17" s="576">
        <v>481.1755399168444</v>
      </c>
      <c r="D17" s="576">
        <v>320.13702378941645</v>
      </c>
      <c r="E17" s="577">
        <f t="shared" si="3"/>
        <v>801.31256370626079</v>
      </c>
      <c r="F17" s="576">
        <v>47.86</v>
      </c>
      <c r="G17" s="576">
        <v>1.33</v>
      </c>
      <c r="H17" s="577">
        <f t="shared" si="0"/>
        <v>49.19</v>
      </c>
      <c r="I17" s="578">
        <v>88192</v>
      </c>
      <c r="J17" s="576">
        <v>449.58057344933394</v>
      </c>
      <c r="K17" s="576">
        <v>299.62323936831638</v>
      </c>
      <c r="L17" s="577">
        <f t="shared" si="1"/>
        <v>749.20381281765026</v>
      </c>
      <c r="M17" s="576">
        <v>427.78999999999996</v>
      </c>
      <c r="N17" s="576">
        <v>285.2</v>
      </c>
      <c r="O17" s="577">
        <f t="shared" si="4"/>
        <v>712.99</v>
      </c>
      <c r="P17" s="577">
        <f t="shared" si="2"/>
        <v>69.65057344933399</v>
      </c>
      <c r="Q17" s="577">
        <f t="shared" si="2"/>
        <v>15.753239368316372</v>
      </c>
      <c r="R17" s="577">
        <f t="shared" si="5"/>
        <v>85.403812817650362</v>
      </c>
      <c r="S17" s="629">
        <f>E17+'T7A_CC_UPY_Utlsn Final'!E17</f>
        <v>1734.800386531494</v>
      </c>
      <c r="T17" s="629">
        <f>H17+'T7A_CC_UPY_Utlsn Final'!H17</f>
        <v>-318.43</v>
      </c>
      <c r="U17" s="629">
        <f>L17+'T7A_CC_UPY_Utlsn Final'!L17</f>
        <v>1623.4054726437009</v>
      </c>
      <c r="V17" s="629">
        <f>O17+'T7A_CC_UPY_Utlsn Final'!O17</f>
        <v>1916.76</v>
      </c>
    </row>
    <row r="18" spans="1:22" ht="21" customHeight="1">
      <c r="A18" s="574">
        <v>7</v>
      </c>
      <c r="B18" s="575" t="s">
        <v>676</v>
      </c>
      <c r="C18" s="576">
        <v>447.74117275643954</v>
      </c>
      <c r="D18" s="576">
        <v>297.89237935702408</v>
      </c>
      <c r="E18" s="577">
        <f t="shared" si="3"/>
        <v>745.63355211346357</v>
      </c>
      <c r="F18" s="576">
        <v>42.16</v>
      </c>
      <c r="G18" s="576">
        <v>-6.36</v>
      </c>
      <c r="H18" s="577">
        <f t="shared" si="0"/>
        <v>35.799999999999997</v>
      </c>
      <c r="I18" s="578">
        <v>82064</v>
      </c>
      <c r="J18" s="576">
        <v>418.34157496764038</v>
      </c>
      <c r="K18" s="576">
        <v>278.80399033383429</v>
      </c>
      <c r="L18" s="577">
        <f t="shared" si="1"/>
        <v>697.14556530147468</v>
      </c>
      <c r="M18" s="576">
        <v>431.82</v>
      </c>
      <c r="N18" s="576">
        <v>287.88</v>
      </c>
      <c r="O18" s="577">
        <f t="shared" si="4"/>
        <v>719.7</v>
      </c>
      <c r="P18" s="577">
        <f t="shared" si="2"/>
        <v>28.681574967640415</v>
      </c>
      <c r="Q18" s="577">
        <f t="shared" si="2"/>
        <v>-15.436009666165717</v>
      </c>
      <c r="R18" s="577">
        <f t="shared" si="5"/>
        <v>13.245565301474699</v>
      </c>
      <c r="S18" s="629">
        <f>E18+'T7A_CC_UPY_Utlsn Final'!E18</f>
        <v>1597.2190657774916</v>
      </c>
      <c r="T18" s="629">
        <f>H18+'T7A_CC_UPY_Utlsn Final'!H18</f>
        <v>-16.519999999999996</v>
      </c>
      <c r="U18" s="629">
        <f>L18+'T7A_CC_UPY_Utlsn Final'!L18</f>
        <v>1494.6465624497682</v>
      </c>
      <c r="V18" s="629">
        <f>O18+'T7A_CC_UPY_Utlsn Final'!O18</f>
        <v>1488.65</v>
      </c>
    </row>
    <row r="19" spans="1:22" ht="21" customHeight="1">
      <c r="A19" s="574">
        <v>8</v>
      </c>
      <c r="B19" s="575" t="s">
        <v>677</v>
      </c>
      <c r="C19" s="576">
        <v>315.19856808481512</v>
      </c>
      <c r="D19" s="576">
        <v>209.70877178585786</v>
      </c>
      <c r="E19" s="577">
        <f t="shared" si="3"/>
        <v>524.90733987067301</v>
      </c>
      <c r="F19" s="576">
        <v>34.89</v>
      </c>
      <c r="G19" s="576">
        <v>15.77</v>
      </c>
      <c r="H19" s="577">
        <f t="shared" si="0"/>
        <v>50.66</v>
      </c>
      <c r="I19" s="578">
        <v>57771</v>
      </c>
      <c r="J19" s="576">
        <v>294.50198780775435</v>
      </c>
      <c r="K19" s="576">
        <v>196.27102414671404</v>
      </c>
      <c r="L19" s="577">
        <f t="shared" si="1"/>
        <v>490.77301195446842</v>
      </c>
      <c r="M19" s="576">
        <v>276.73</v>
      </c>
      <c r="N19" s="576">
        <v>201</v>
      </c>
      <c r="O19" s="577">
        <f t="shared" si="4"/>
        <v>477.73</v>
      </c>
      <c r="P19" s="577">
        <f t="shared" si="2"/>
        <v>52.661987807754315</v>
      </c>
      <c r="Q19" s="577">
        <f t="shared" si="2"/>
        <v>11.041024146714051</v>
      </c>
      <c r="R19" s="577">
        <f t="shared" si="5"/>
        <v>63.703011954468366</v>
      </c>
      <c r="S19" s="629">
        <f>E19+'T7A_CC_UPY_Utlsn Final'!E19</f>
        <v>1000.4818538397642</v>
      </c>
      <c r="T19" s="629">
        <f>H19+'T7A_CC_UPY_Utlsn Final'!H19</f>
        <v>78.75</v>
      </c>
      <c r="U19" s="629">
        <f>L19+'T7A_CC_UPY_Utlsn Final'!L19</f>
        <v>936.14360953170421</v>
      </c>
      <c r="V19" s="629">
        <f>O19+'T7A_CC_UPY_Utlsn Final'!O19</f>
        <v>1015.66</v>
      </c>
    </row>
    <row r="20" spans="1:22" ht="21" customHeight="1">
      <c r="A20" s="574">
        <v>9</v>
      </c>
      <c r="B20" s="575" t="s">
        <v>678</v>
      </c>
      <c r="C20" s="576">
        <v>368.10539875623249</v>
      </c>
      <c r="D20" s="576">
        <v>244.90888879971368</v>
      </c>
      <c r="E20" s="577">
        <f t="shared" si="3"/>
        <v>613.01428755594611</v>
      </c>
      <c r="F20" s="576">
        <v>35.700000000000003</v>
      </c>
      <c r="G20" s="576">
        <v>0.15</v>
      </c>
      <c r="H20" s="577">
        <f t="shared" si="0"/>
        <v>35.85</v>
      </c>
      <c r="I20" s="578">
        <v>67468</v>
      </c>
      <c r="J20" s="576">
        <v>343.93484816626977</v>
      </c>
      <c r="K20" s="576">
        <v>229.21558320144194</v>
      </c>
      <c r="L20" s="577">
        <f t="shared" si="1"/>
        <v>573.15043136771169</v>
      </c>
      <c r="M20" s="576">
        <v>240.16</v>
      </c>
      <c r="N20" s="576">
        <v>160.15</v>
      </c>
      <c r="O20" s="577">
        <f t="shared" si="4"/>
        <v>400.31</v>
      </c>
      <c r="P20" s="577">
        <f t="shared" si="2"/>
        <v>139.47484816626977</v>
      </c>
      <c r="Q20" s="577">
        <f t="shared" si="2"/>
        <v>69.215583201441945</v>
      </c>
      <c r="R20" s="577">
        <f t="shared" si="5"/>
        <v>208.69043136771171</v>
      </c>
      <c r="S20" s="629">
        <f>E20+'T7A_CC_UPY_Utlsn Final'!E20</f>
        <v>1110.369594897589</v>
      </c>
      <c r="T20" s="629">
        <f>H20+'T7A_CC_UPY_Utlsn Final'!H20</f>
        <v>-4.8500000000000014</v>
      </c>
      <c r="U20" s="629">
        <f>L20+'T7A_CC_UPY_Utlsn Final'!L20</f>
        <v>1038.9185159319604</v>
      </c>
      <c r="V20" s="629">
        <f>O20+'T7A_CC_UPY_Utlsn Final'!O20</f>
        <v>845.29</v>
      </c>
    </row>
    <row r="21" spans="1:22" ht="21" customHeight="1">
      <c r="A21" s="574">
        <v>10</v>
      </c>
      <c r="B21" s="575" t="s">
        <v>679</v>
      </c>
      <c r="C21" s="576">
        <v>242.09362592060754</v>
      </c>
      <c r="D21" s="576">
        <v>161.07039209433947</v>
      </c>
      <c r="E21" s="577">
        <f t="shared" si="3"/>
        <v>403.16401801494703</v>
      </c>
      <c r="F21" s="576">
        <v>25.14</v>
      </c>
      <c r="G21" s="576">
        <v>12.28</v>
      </c>
      <c r="H21" s="577">
        <f t="shared" si="0"/>
        <v>37.42</v>
      </c>
      <c r="I21" s="578">
        <v>44372</v>
      </c>
      <c r="J21" s="576">
        <v>226.19726511581376</v>
      </c>
      <c r="K21" s="576">
        <v>150.74930126599844</v>
      </c>
      <c r="L21" s="577">
        <f t="shared" si="1"/>
        <v>376.9465663818122</v>
      </c>
      <c r="M21" s="576">
        <v>233.87</v>
      </c>
      <c r="N21" s="576">
        <v>155.91</v>
      </c>
      <c r="O21" s="577">
        <f t="shared" si="4"/>
        <v>389.78</v>
      </c>
      <c r="P21" s="577">
        <f t="shared" si="2"/>
        <v>17.467265115813746</v>
      </c>
      <c r="Q21" s="577">
        <f t="shared" si="2"/>
        <v>7.1193012659984447</v>
      </c>
      <c r="R21" s="577">
        <f t="shared" si="5"/>
        <v>24.58656638181219</v>
      </c>
      <c r="S21" s="629">
        <f>E21+'T7A_CC_UPY_Utlsn Final'!E21</f>
        <v>712.26909749369975</v>
      </c>
      <c r="T21" s="629">
        <f>H21+'T7A_CC_UPY_Utlsn Final'!H21</f>
        <v>9.360000000000003</v>
      </c>
      <c r="U21" s="629">
        <f>L21+'T7A_CC_UPY_Utlsn Final'!L21</f>
        <v>666.42026591348701</v>
      </c>
      <c r="V21" s="629">
        <f>O21+'T7A_CC_UPY_Utlsn Final'!O21</f>
        <v>684.02</v>
      </c>
    </row>
    <row r="22" spans="1:22" ht="21" customHeight="1">
      <c r="A22" s="574">
        <v>11</v>
      </c>
      <c r="B22" s="575" t="s">
        <v>680</v>
      </c>
      <c r="C22" s="576">
        <v>701.68828573938549</v>
      </c>
      <c r="D22" s="576">
        <v>466.84916582277975</v>
      </c>
      <c r="E22" s="577">
        <f t="shared" si="3"/>
        <v>1168.5374515621652</v>
      </c>
      <c r="F22" s="576">
        <v>62.14</v>
      </c>
      <c r="G22" s="576">
        <v>-40.020000000000003</v>
      </c>
      <c r="H22" s="577">
        <f t="shared" si="0"/>
        <v>22.119999999999997</v>
      </c>
      <c r="I22" s="578">
        <v>128608.56000000001</v>
      </c>
      <c r="J22" s="576">
        <v>655.6140030308087</v>
      </c>
      <c r="K22" s="576">
        <v>436.93434050361122</v>
      </c>
      <c r="L22" s="577">
        <f t="shared" si="1"/>
        <v>1092.5483435344199</v>
      </c>
      <c r="M22" s="576">
        <v>494.18</v>
      </c>
      <c r="N22" s="576">
        <v>328.99</v>
      </c>
      <c r="O22" s="577">
        <f t="shared" si="4"/>
        <v>823.17000000000007</v>
      </c>
      <c r="P22" s="577">
        <f t="shared" si="2"/>
        <v>223.57400303080868</v>
      </c>
      <c r="Q22" s="577">
        <f t="shared" si="2"/>
        <v>67.924340503611234</v>
      </c>
      <c r="R22" s="577">
        <f t="shared" si="5"/>
        <v>291.49834353441992</v>
      </c>
      <c r="S22" s="629">
        <f>E22+'T7A_CC_UPY_Utlsn Final'!E22</f>
        <v>2258.4472642445812</v>
      </c>
      <c r="T22" s="629">
        <f>H22+'T7A_CC_UPY_Utlsn Final'!H22</f>
        <v>-123.87</v>
      </c>
      <c r="U22" s="629">
        <f>L22+'T7A_CC_UPY_Utlsn Final'!L22</f>
        <v>2113.2375737634584</v>
      </c>
      <c r="V22" s="629">
        <f>O22+'T7A_CC_UPY_Utlsn Final'!O22</f>
        <v>1730.54</v>
      </c>
    </row>
    <row r="23" spans="1:22" ht="21" customHeight="1">
      <c r="A23" s="574">
        <v>12</v>
      </c>
      <c r="B23" s="575" t="s">
        <v>681</v>
      </c>
      <c r="C23" s="576">
        <v>567.36942575236583</v>
      </c>
      <c r="D23" s="576">
        <v>377.48377521613543</v>
      </c>
      <c r="E23" s="577">
        <f t="shared" si="3"/>
        <v>944.85320096850126</v>
      </c>
      <c r="F23" s="576">
        <v>49.15</v>
      </c>
      <c r="G23" s="576">
        <v>-44.65</v>
      </c>
      <c r="H23" s="577">
        <f t="shared" si="0"/>
        <v>4.5</v>
      </c>
      <c r="I23" s="578">
        <v>103990</v>
      </c>
      <c r="J23" s="576">
        <v>530.11479309910465</v>
      </c>
      <c r="K23" s="576">
        <v>353.29531773756372</v>
      </c>
      <c r="L23" s="577">
        <f t="shared" si="1"/>
        <v>883.41011083666831</v>
      </c>
      <c r="M23" s="576">
        <v>546.61</v>
      </c>
      <c r="N23" s="576">
        <v>364.4</v>
      </c>
      <c r="O23" s="577">
        <f t="shared" si="4"/>
        <v>911.01</v>
      </c>
      <c r="P23" s="577">
        <f t="shared" si="2"/>
        <v>32.654793099104609</v>
      </c>
      <c r="Q23" s="577">
        <f t="shared" si="2"/>
        <v>-55.754682262436233</v>
      </c>
      <c r="R23" s="577">
        <f t="shared" si="5"/>
        <v>-23.099889163331625</v>
      </c>
      <c r="S23" s="629">
        <f>E23+'T7A_CC_UPY_Utlsn Final'!E23</f>
        <v>2046.6051303971672</v>
      </c>
      <c r="T23" s="629">
        <f>H23+'T7A_CC_UPY_Utlsn Final'!H23</f>
        <v>-86.64</v>
      </c>
      <c r="U23" s="629">
        <f>L23+'T7A_CC_UPY_Utlsn Final'!L23</f>
        <v>1915.1893605199441</v>
      </c>
      <c r="V23" s="629">
        <f>O23+'T7A_CC_UPY_Utlsn Final'!O23</f>
        <v>1960.51</v>
      </c>
    </row>
    <row r="24" spans="1:22" ht="21" customHeight="1">
      <c r="A24" s="574">
        <v>13</v>
      </c>
      <c r="B24" s="575" t="s">
        <v>682</v>
      </c>
      <c r="C24" s="576">
        <v>451.42397266395807</v>
      </c>
      <c r="D24" s="576">
        <v>300.3426298452527</v>
      </c>
      <c r="E24" s="577">
        <f t="shared" si="3"/>
        <v>751.76660250921077</v>
      </c>
      <c r="F24" s="576">
        <v>48.35</v>
      </c>
      <c r="G24" s="576">
        <v>-74.16</v>
      </c>
      <c r="H24" s="577">
        <f t="shared" si="0"/>
        <v>-25.809999999999995</v>
      </c>
      <c r="I24" s="578">
        <v>82739</v>
      </c>
      <c r="J24" s="576">
        <v>421.78255472859718</v>
      </c>
      <c r="K24" s="576">
        <v>281.09723333290015</v>
      </c>
      <c r="L24" s="577">
        <f t="shared" si="1"/>
        <v>702.87978806149727</v>
      </c>
      <c r="M24" s="576">
        <v>376.59799999999996</v>
      </c>
      <c r="N24" s="576">
        <v>251.072</v>
      </c>
      <c r="O24" s="577">
        <f t="shared" si="4"/>
        <v>627.66999999999996</v>
      </c>
      <c r="P24" s="577">
        <f t="shared" si="2"/>
        <v>93.534554728597243</v>
      </c>
      <c r="Q24" s="577">
        <f t="shared" si="2"/>
        <v>-44.134766667099854</v>
      </c>
      <c r="R24" s="577">
        <f t="shared" si="5"/>
        <v>49.399788061497389</v>
      </c>
      <c r="S24" s="629">
        <f>E24+'T7A_CC_UPY_Utlsn Final'!E24</f>
        <v>1522.9019299865236</v>
      </c>
      <c r="T24" s="629">
        <f>H24+'T7A_CC_UPY_Utlsn Final'!H24</f>
        <v>-77.069999999999993</v>
      </c>
      <c r="U24" s="629">
        <f>L24+'T7A_CC_UPY_Utlsn Final'!L24</f>
        <v>1418.4088618499966</v>
      </c>
      <c r="V24" s="629">
        <f>O24+'T7A_CC_UPY_Utlsn Final'!O24</f>
        <v>1269.8600000000001</v>
      </c>
    </row>
    <row r="25" spans="1:22" ht="21" customHeight="1">
      <c r="A25" s="574">
        <v>14</v>
      </c>
      <c r="B25" s="575" t="s">
        <v>683</v>
      </c>
      <c r="C25" s="576">
        <v>192.41129116821747</v>
      </c>
      <c r="D25" s="576">
        <v>128.01560550795492</v>
      </c>
      <c r="E25" s="577">
        <f t="shared" si="3"/>
        <v>320.42689667617242</v>
      </c>
      <c r="F25" s="576">
        <v>19.14</v>
      </c>
      <c r="G25" s="576">
        <v>14.38</v>
      </c>
      <c r="H25" s="577">
        <f t="shared" si="0"/>
        <v>33.520000000000003</v>
      </c>
      <c r="I25" s="578">
        <v>35266</v>
      </c>
      <c r="J25" s="576">
        <v>179.77717370355828</v>
      </c>
      <c r="K25" s="576">
        <v>119.81260385934149</v>
      </c>
      <c r="L25" s="577">
        <f t="shared" si="1"/>
        <v>299.58977756289977</v>
      </c>
      <c r="M25" s="576">
        <v>168.29399999999998</v>
      </c>
      <c r="N25" s="576">
        <v>112.19</v>
      </c>
      <c r="O25" s="577">
        <f t="shared" si="4"/>
        <v>280.48399999999998</v>
      </c>
      <c r="P25" s="577">
        <f t="shared" si="2"/>
        <v>30.62317370355828</v>
      </c>
      <c r="Q25" s="577">
        <f t="shared" si="2"/>
        <v>22.002603859341491</v>
      </c>
      <c r="R25" s="577">
        <f t="shared" si="5"/>
        <v>52.625777562899771</v>
      </c>
      <c r="S25" s="629">
        <f>E25+'T7A_CC_UPY_Utlsn Final'!E25</f>
        <v>638.80444873924489</v>
      </c>
      <c r="T25" s="629">
        <f>H25+'T7A_CC_UPY_Utlsn Final'!H25</f>
        <v>51.74</v>
      </c>
      <c r="U25" s="629">
        <f>L25+'T7A_CC_UPY_Utlsn Final'!L25</f>
        <v>597.74705145483858</v>
      </c>
      <c r="V25" s="629">
        <f>O25+'T7A_CC_UPY_Utlsn Final'!O25</f>
        <v>551.44456381479995</v>
      </c>
    </row>
    <row r="26" spans="1:22" ht="21" customHeight="1">
      <c r="A26" s="574">
        <v>15</v>
      </c>
      <c r="B26" s="575" t="s">
        <v>684</v>
      </c>
      <c r="C26" s="576">
        <v>333.99994361267989</v>
      </c>
      <c r="D26" s="576">
        <v>222.21775427835524</v>
      </c>
      <c r="E26" s="577">
        <f t="shared" si="3"/>
        <v>556.21769789103519</v>
      </c>
      <c r="F26" s="576">
        <v>41.42</v>
      </c>
      <c r="G26" s="576">
        <v>14.45</v>
      </c>
      <c r="H26" s="577">
        <f t="shared" si="0"/>
        <v>55.870000000000005</v>
      </c>
      <c r="I26" s="578">
        <v>61217</v>
      </c>
      <c r="J26" s="576">
        <v>312.06882670591295</v>
      </c>
      <c r="K26" s="576">
        <v>207.97845433157457</v>
      </c>
      <c r="L26" s="577">
        <f t="shared" si="1"/>
        <v>520.04728103748755</v>
      </c>
      <c r="M26" s="576">
        <v>333.2</v>
      </c>
      <c r="N26" s="576">
        <v>221.68</v>
      </c>
      <c r="O26" s="577">
        <f t="shared" si="4"/>
        <v>554.88</v>
      </c>
      <c r="P26" s="577">
        <f t="shared" si="2"/>
        <v>20.288826705912982</v>
      </c>
      <c r="Q26" s="577">
        <f t="shared" si="2"/>
        <v>0.74845433157454977</v>
      </c>
      <c r="R26" s="577">
        <f t="shared" si="5"/>
        <v>21.037281037487531</v>
      </c>
      <c r="S26" s="629">
        <f>E26+'T7A_CC_UPY_Utlsn Final'!E26</f>
        <v>1171.3551606549097</v>
      </c>
      <c r="T26" s="629">
        <f>H26+'T7A_CC_UPY_Utlsn Final'!H26</f>
        <v>171.54000000000002</v>
      </c>
      <c r="U26" s="629">
        <f>L26+'T7A_CC_UPY_Utlsn Final'!L26</f>
        <v>1096.117131999049</v>
      </c>
      <c r="V26" s="629">
        <f>O26+'T7A_CC_UPY_Utlsn Final'!O26</f>
        <v>1159.04</v>
      </c>
    </row>
    <row r="27" spans="1:22" ht="21" customHeight="1">
      <c r="A27" s="574">
        <v>16</v>
      </c>
      <c r="B27" s="575" t="s">
        <v>685</v>
      </c>
      <c r="C27" s="576">
        <v>595.33688105005433</v>
      </c>
      <c r="D27" s="576">
        <v>396.09115892377952</v>
      </c>
      <c r="E27" s="577">
        <f t="shared" si="3"/>
        <v>991.42803997383385</v>
      </c>
      <c r="F27" s="576">
        <v>55.13</v>
      </c>
      <c r="G27" s="576">
        <v>-32.76</v>
      </c>
      <c r="H27" s="577">
        <f t="shared" si="0"/>
        <v>22.370000000000005</v>
      </c>
      <c r="I27" s="578">
        <v>109116</v>
      </c>
      <c r="J27" s="576">
        <v>556.2458482912001</v>
      </c>
      <c r="K27" s="576">
        <v>370.71037494232138</v>
      </c>
      <c r="L27" s="577">
        <f t="shared" si="1"/>
        <v>926.95622323352154</v>
      </c>
      <c r="M27" s="576">
        <v>554.15353699999991</v>
      </c>
      <c r="N27" s="576">
        <v>369.43235800000002</v>
      </c>
      <c r="O27" s="577">
        <f t="shared" si="4"/>
        <v>923.58589499999994</v>
      </c>
      <c r="P27" s="577">
        <f t="shared" si="2"/>
        <v>57.222311291200185</v>
      </c>
      <c r="Q27" s="577">
        <f t="shared" si="2"/>
        <v>-31.481983057678633</v>
      </c>
      <c r="R27" s="577">
        <f t="shared" si="5"/>
        <v>25.740328233521552</v>
      </c>
      <c r="S27" s="629">
        <f>E27+'T7A_CC_UPY_Utlsn Final'!E27</f>
        <v>1699.7660886108929</v>
      </c>
      <c r="T27" s="629">
        <f>H27+'T7A_CC_UPY_Utlsn Final'!H27</f>
        <v>31.390000000000004</v>
      </c>
      <c r="U27" s="629">
        <f>L27+'T7A_CC_UPY_Utlsn Final'!L27</f>
        <v>1590.3074557780883</v>
      </c>
      <c r="V27" s="629">
        <f>O27+'T7A_CC_UPY_Utlsn Final'!O27</f>
        <v>1599.6412129999999</v>
      </c>
    </row>
    <row r="28" spans="1:22" ht="21" customHeight="1">
      <c r="A28" s="574">
        <v>17</v>
      </c>
      <c r="B28" s="575" t="s">
        <v>686</v>
      </c>
      <c r="C28" s="576">
        <v>299.7853684718674</v>
      </c>
      <c r="D28" s="576">
        <v>199.45401974253079</v>
      </c>
      <c r="E28" s="577">
        <f t="shared" si="3"/>
        <v>499.23938821439822</v>
      </c>
      <c r="F28" s="576">
        <v>31.26</v>
      </c>
      <c r="G28" s="576">
        <v>1.52</v>
      </c>
      <c r="H28" s="577">
        <f t="shared" si="0"/>
        <v>32.78</v>
      </c>
      <c r="I28" s="578">
        <v>54946</v>
      </c>
      <c r="J28" s="576">
        <v>280.10085028967598</v>
      </c>
      <c r="K28" s="576">
        <v>186.67337752099411</v>
      </c>
      <c r="L28" s="577">
        <f t="shared" si="1"/>
        <v>466.77422781067008</v>
      </c>
      <c r="M28" s="576">
        <v>261.63154462</v>
      </c>
      <c r="N28" s="576">
        <v>174.41436307999999</v>
      </c>
      <c r="O28" s="577">
        <f t="shared" si="4"/>
        <v>436.04590769999999</v>
      </c>
      <c r="P28" s="577">
        <f t="shared" si="2"/>
        <v>49.729305669675966</v>
      </c>
      <c r="Q28" s="577">
        <f t="shared" si="2"/>
        <v>13.779014440994132</v>
      </c>
      <c r="R28" s="577">
        <f t="shared" si="5"/>
        <v>63.508320110670098</v>
      </c>
      <c r="S28" s="629">
        <f>E28+'T7A_CC_UPY_Utlsn Final'!E28</f>
        <v>997.04336358431465</v>
      </c>
      <c r="T28" s="629">
        <f>H28+'T7A_CC_UPY_Utlsn Final'!H28</f>
        <v>-48.800000000000011</v>
      </c>
      <c r="U28" s="629">
        <f>L28+'T7A_CC_UPY_Utlsn Final'!L28</f>
        <v>932.96248532783488</v>
      </c>
      <c r="V28" s="629">
        <f>O28+'T7A_CC_UPY_Utlsn Final'!O28</f>
        <v>852.66378299999997</v>
      </c>
    </row>
    <row r="29" spans="1:22" ht="21" customHeight="1">
      <c r="A29" s="574">
        <v>18</v>
      </c>
      <c r="B29" s="575" t="s">
        <v>687</v>
      </c>
      <c r="C29" s="576">
        <v>326.76528779435466</v>
      </c>
      <c r="D29" s="576">
        <v>217.4043733192573</v>
      </c>
      <c r="E29" s="577">
        <f t="shared" si="3"/>
        <v>544.16966111361194</v>
      </c>
      <c r="F29" s="576">
        <v>42.34</v>
      </c>
      <c r="G29" s="576">
        <v>55.43</v>
      </c>
      <c r="H29" s="577">
        <f t="shared" si="0"/>
        <v>97.77000000000001</v>
      </c>
      <c r="I29" s="578">
        <v>59891</v>
      </c>
      <c r="J29" s="576">
        <v>305.30921313105563</v>
      </c>
      <c r="K29" s="576">
        <v>203.47350586229857</v>
      </c>
      <c r="L29" s="577">
        <f t="shared" si="1"/>
        <v>508.78271899335419</v>
      </c>
      <c r="M29" s="576">
        <v>342.90999999999997</v>
      </c>
      <c r="N29" s="576">
        <v>228.61</v>
      </c>
      <c r="O29" s="577">
        <f t="shared" si="4"/>
        <v>571.52</v>
      </c>
      <c r="P29" s="577">
        <f t="shared" si="2"/>
        <v>4.7392131310556351</v>
      </c>
      <c r="Q29" s="577">
        <f t="shared" si="2"/>
        <v>30.293505862298559</v>
      </c>
      <c r="R29" s="577">
        <f t="shared" si="5"/>
        <v>35.032718993354194</v>
      </c>
      <c r="S29" s="629">
        <f>E29+'T7A_CC_UPY_Utlsn Final'!E29</f>
        <v>959.22837526920296</v>
      </c>
      <c r="T29" s="629">
        <f>H29+'T7A_CC_UPY_Utlsn Final'!H29</f>
        <v>221.13000000000002</v>
      </c>
      <c r="U29" s="629">
        <f>L29+'T7A_CC_UPY_Utlsn Final'!L29</f>
        <v>897.48089798182878</v>
      </c>
      <c r="V29" s="629">
        <f>O29+'T7A_CC_UPY_Utlsn Final'!O29</f>
        <v>1031.49</v>
      </c>
    </row>
    <row r="30" spans="1:22" ht="21" customHeight="1">
      <c r="A30" s="574">
        <v>19</v>
      </c>
      <c r="B30" s="575" t="s">
        <v>688</v>
      </c>
      <c r="C30" s="576">
        <v>278.26472261228832</v>
      </c>
      <c r="D30" s="576">
        <v>185.13584488953987</v>
      </c>
      <c r="E30" s="577">
        <f t="shared" si="3"/>
        <v>463.40056750182816</v>
      </c>
      <c r="F30" s="576">
        <v>32.4</v>
      </c>
      <c r="G30" s="576">
        <v>34.04</v>
      </c>
      <c r="H30" s="577">
        <f t="shared" si="0"/>
        <v>66.44</v>
      </c>
      <c r="I30" s="578">
        <v>51001.599999999999</v>
      </c>
      <c r="J30" s="576">
        <v>259.99329389098273</v>
      </c>
      <c r="K30" s="576">
        <v>173.27268465356408</v>
      </c>
      <c r="L30" s="577">
        <f t="shared" si="1"/>
        <v>433.26597854454678</v>
      </c>
      <c r="M30" s="576">
        <v>288.16399999999999</v>
      </c>
      <c r="N30" s="576">
        <v>192.11599999999999</v>
      </c>
      <c r="O30" s="577">
        <f t="shared" si="4"/>
        <v>480.28</v>
      </c>
      <c r="P30" s="577">
        <f t="shared" si="2"/>
        <v>4.2292938909827171</v>
      </c>
      <c r="Q30" s="577">
        <f t="shared" si="2"/>
        <v>15.196684653564091</v>
      </c>
      <c r="R30" s="577">
        <f t="shared" si="5"/>
        <v>19.425978544546808</v>
      </c>
      <c r="S30" s="629">
        <f>E30+'T7A_CC_UPY_Utlsn Final'!E30</f>
        <v>867.52323544402464</v>
      </c>
      <c r="T30" s="629">
        <f>H30+'T7A_CC_UPY_Utlsn Final'!H30</f>
        <v>94.46</v>
      </c>
      <c r="U30" s="629">
        <f>L30+'T7A_CC_UPY_Utlsn Final'!L30</f>
        <v>804.1259058046785</v>
      </c>
      <c r="V30" s="629">
        <f>O30+'T7A_CC_UPY_Utlsn Final'!O30</f>
        <v>941.93000000000006</v>
      </c>
    </row>
    <row r="31" spans="1:22" ht="21" customHeight="1">
      <c r="A31" s="574">
        <v>20</v>
      </c>
      <c r="B31" s="575" t="s">
        <v>689</v>
      </c>
      <c r="C31" s="576">
        <v>129.24172475451527</v>
      </c>
      <c r="D31" s="576">
        <v>85.987457133568768</v>
      </c>
      <c r="E31" s="577">
        <f t="shared" si="3"/>
        <v>215.22918188808404</v>
      </c>
      <c r="F31" s="576">
        <v>14.51</v>
      </c>
      <c r="G31" s="576">
        <v>7.69</v>
      </c>
      <c r="H31" s="577">
        <f t="shared" si="0"/>
        <v>22.2</v>
      </c>
      <c r="I31" s="578">
        <v>23688</v>
      </c>
      <c r="J31" s="576">
        <v>120.75544974450996</v>
      </c>
      <c r="K31" s="576">
        <v>80.477540980550145</v>
      </c>
      <c r="L31" s="577">
        <f t="shared" si="1"/>
        <v>201.23299072506012</v>
      </c>
      <c r="M31" s="576">
        <v>126.63799999999999</v>
      </c>
      <c r="N31" s="576">
        <v>84.421999999999997</v>
      </c>
      <c r="O31" s="577">
        <f t="shared" si="4"/>
        <v>211.06</v>
      </c>
      <c r="P31" s="577">
        <f t="shared" si="2"/>
        <v>8.627449744509974</v>
      </c>
      <c r="Q31" s="577">
        <f t="shared" si="2"/>
        <v>3.7455409805501461</v>
      </c>
      <c r="R31" s="577">
        <f t="shared" si="5"/>
        <v>12.37299072506012</v>
      </c>
      <c r="S31" s="629">
        <f>E31+'T7A_CC_UPY_Utlsn Final'!E31</f>
        <v>419.82180278081637</v>
      </c>
      <c r="T31" s="629">
        <f>H31+'T7A_CC_UPY_Utlsn Final'!H31</f>
        <v>20.9</v>
      </c>
      <c r="U31" s="629">
        <f>L31+'T7A_CC_UPY_Utlsn Final'!L31</f>
        <v>392.8318572547563</v>
      </c>
      <c r="V31" s="629">
        <f>O31+'T7A_CC_UPY_Utlsn Final'!O31</f>
        <v>415.09000000000003</v>
      </c>
    </row>
    <row r="32" spans="1:22" ht="21" customHeight="1">
      <c r="A32" s="574">
        <v>21</v>
      </c>
      <c r="B32" s="575" t="s">
        <v>690</v>
      </c>
      <c r="C32" s="576">
        <v>265.47258533352118</v>
      </c>
      <c r="D32" s="576">
        <v>176.6249451936869</v>
      </c>
      <c r="E32" s="577">
        <f t="shared" si="3"/>
        <v>442.09753052720805</v>
      </c>
      <c r="F32" s="576">
        <v>24.23</v>
      </c>
      <c r="G32" s="576">
        <v>16.48</v>
      </c>
      <c r="H32" s="577">
        <f t="shared" si="0"/>
        <v>40.71</v>
      </c>
      <c r="I32" s="578">
        <v>48657</v>
      </c>
      <c r="J32" s="576">
        <v>248.0411144131468</v>
      </c>
      <c r="K32" s="576">
        <v>165.30714756377188</v>
      </c>
      <c r="L32" s="577">
        <f t="shared" si="1"/>
        <v>413.34826197691871</v>
      </c>
      <c r="M32" s="576">
        <v>210.52600000000001</v>
      </c>
      <c r="N32" s="576">
        <v>140.35400000000001</v>
      </c>
      <c r="O32" s="577">
        <f t="shared" si="4"/>
        <v>350.88</v>
      </c>
      <c r="P32" s="577">
        <f t="shared" si="2"/>
        <v>61.74511441314678</v>
      </c>
      <c r="Q32" s="577">
        <f t="shared" si="2"/>
        <v>41.433147563771854</v>
      </c>
      <c r="R32" s="577">
        <f t="shared" si="5"/>
        <v>103.17826197691863</v>
      </c>
      <c r="S32" s="629">
        <f>E32+'T7A_CC_UPY_Utlsn Final'!E32</f>
        <v>958.18812704948527</v>
      </c>
      <c r="T32" s="629">
        <f>H32+'T7A_CC_UPY_Utlsn Final'!H32</f>
        <v>32.24</v>
      </c>
      <c r="U32" s="629">
        <f>L32+'T7A_CC_UPY_Utlsn Final'!L32</f>
        <v>896.66175045384171</v>
      </c>
      <c r="V32" s="629">
        <f>O32+'T7A_CC_UPY_Utlsn Final'!O32</f>
        <v>762.52</v>
      </c>
    </row>
    <row r="33" spans="1:22" ht="21" customHeight="1">
      <c r="A33" s="574">
        <v>22</v>
      </c>
      <c r="B33" s="575" t="s">
        <v>691</v>
      </c>
      <c r="C33" s="576">
        <v>337.30627952965204</v>
      </c>
      <c r="D33" s="576">
        <v>224.41753471667602</v>
      </c>
      <c r="E33" s="577">
        <f t="shared" si="3"/>
        <v>561.72381424632806</v>
      </c>
      <c r="F33" s="576">
        <v>33.299999999999997</v>
      </c>
      <c r="G33" s="576">
        <v>-3.01</v>
      </c>
      <c r="H33" s="577">
        <f t="shared" si="0"/>
        <v>30.29</v>
      </c>
      <c r="I33" s="578">
        <v>61823</v>
      </c>
      <c r="J33" s="576">
        <v>315.15806186908304</v>
      </c>
      <c r="K33" s="576">
        <v>210.03727693518033</v>
      </c>
      <c r="L33" s="577">
        <f t="shared" si="1"/>
        <v>525.19533880426343</v>
      </c>
      <c r="M33" s="576">
        <v>310.71000000000004</v>
      </c>
      <c r="N33" s="576">
        <v>207.13</v>
      </c>
      <c r="O33" s="577">
        <f t="shared" si="4"/>
        <v>517.84</v>
      </c>
      <c r="P33" s="577">
        <f t="shared" si="2"/>
        <v>37.748061869083017</v>
      </c>
      <c r="Q33" s="577">
        <f t="shared" si="2"/>
        <v>-0.10272306481965643</v>
      </c>
      <c r="R33" s="577">
        <f t="shared" si="5"/>
        <v>37.645338804263361</v>
      </c>
      <c r="S33" s="629">
        <f>E33+'T7A_CC_UPY_Utlsn Final'!E33</f>
        <v>1077.9231787754593</v>
      </c>
      <c r="T33" s="629">
        <f>H33+'T7A_CC_UPY_Utlsn Final'!H33</f>
        <v>-28.750000000000007</v>
      </c>
      <c r="U33" s="629">
        <f>L33+'T7A_CC_UPY_Utlsn Final'!L33</f>
        <v>1008.6106873909843</v>
      </c>
      <c r="V33" s="629">
        <f>O33+'T7A_CC_UPY_Utlsn Final'!O33</f>
        <v>1096.3000000000002</v>
      </c>
    </row>
    <row r="34" spans="1:22" ht="21" customHeight="1">
      <c r="A34" s="574">
        <v>23</v>
      </c>
      <c r="B34" s="575" t="s">
        <v>692</v>
      </c>
      <c r="C34" s="576">
        <v>450.99885206663356</v>
      </c>
      <c r="D34" s="576">
        <v>300.05978744889444</v>
      </c>
      <c r="E34" s="577">
        <f t="shared" si="3"/>
        <v>751.05863951552806</v>
      </c>
      <c r="F34" s="576">
        <v>45.89</v>
      </c>
      <c r="G34" s="576">
        <v>6.16</v>
      </c>
      <c r="H34" s="577">
        <f t="shared" si="0"/>
        <v>52.05</v>
      </c>
      <c r="I34" s="578">
        <v>82661.081999999995</v>
      </c>
      <c r="J34" s="576">
        <v>421.38534841598346</v>
      </c>
      <c r="K34" s="576">
        <v>280.83251495067611</v>
      </c>
      <c r="L34" s="577">
        <f t="shared" si="1"/>
        <v>702.21786336665957</v>
      </c>
      <c r="M34" s="576">
        <v>401.28</v>
      </c>
      <c r="N34" s="576">
        <v>267.5</v>
      </c>
      <c r="O34" s="577">
        <f t="shared" si="4"/>
        <v>668.78</v>
      </c>
      <c r="P34" s="577">
        <f t="shared" si="2"/>
        <v>65.995348415983472</v>
      </c>
      <c r="Q34" s="577">
        <f t="shared" si="2"/>
        <v>19.492514950676139</v>
      </c>
      <c r="R34" s="577">
        <f t="shared" si="5"/>
        <v>85.48786336665961</v>
      </c>
      <c r="S34" s="629">
        <f>E34+'T7A_CC_UPY_Utlsn Final'!E34</f>
        <v>1571.0354812341161</v>
      </c>
      <c r="T34" s="629">
        <f>H34+'T7A_CC_UPY_Utlsn Final'!H34</f>
        <v>140.72</v>
      </c>
      <c r="U34" s="629">
        <f>L34+'T7A_CC_UPY_Utlsn Final'!L34</f>
        <v>1468.0530988815563</v>
      </c>
      <c r="V34" s="629">
        <f>O34+'T7A_CC_UPY_Utlsn Final'!O34</f>
        <v>1326.8</v>
      </c>
    </row>
    <row r="35" spans="1:22" ht="21" customHeight="1">
      <c r="A35" s="574">
        <v>24</v>
      </c>
      <c r="B35" s="575" t="s">
        <v>715</v>
      </c>
      <c r="C35" s="576">
        <v>738.71510144957756</v>
      </c>
      <c r="D35" s="576">
        <v>491.48394793142279</v>
      </c>
      <c r="E35" s="577">
        <f t="shared" si="3"/>
        <v>1230.1990493810003</v>
      </c>
      <c r="F35" s="576">
        <v>83.11</v>
      </c>
      <c r="G35" s="576">
        <v>380.22</v>
      </c>
      <c r="H35" s="577">
        <f t="shared" si="0"/>
        <v>463.33000000000004</v>
      </c>
      <c r="I35" s="578">
        <v>135395</v>
      </c>
      <c r="J35" s="576">
        <v>690.20956256999011</v>
      </c>
      <c r="K35" s="576">
        <v>459.99057164224865</v>
      </c>
      <c r="L35" s="577">
        <f t="shared" si="1"/>
        <v>1150.2001342122387</v>
      </c>
      <c r="M35" s="576">
        <v>417.52</v>
      </c>
      <c r="N35" s="576">
        <v>278.36</v>
      </c>
      <c r="O35" s="577">
        <f t="shared" si="4"/>
        <v>695.88</v>
      </c>
      <c r="P35" s="577">
        <f t="shared" si="2"/>
        <v>355.79956256999014</v>
      </c>
      <c r="Q35" s="577">
        <f t="shared" si="2"/>
        <v>561.85057164224861</v>
      </c>
      <c r="R35" s="577">
        <f t="shared" si="5"/>
        <v>917.65013421223875</v>
      </c>
      <c r="S35" s="629">
        <f>E35+'T7A_CC_UPY_Utlsn Final'!E35</f>
        <v>1741.3271055905552</v>
      </c>
      <c r="T35" s="629">
        <f>H35+'T7A_CC_UPY_Utlsn Final'!H35</f>
        <v>785.91000000000008</v>
      </c>
      <c r="U35" s="629">
        <f>L35+'T7A_CC_UPY_Utlsn Final'!L35</f>
        <v>1628.8662551796363</v>
      </c>
      <c r="V35" s="629">
        <f>O35+'T7A_CC_UPY_Utlsn Final'!O35</f>
        <v>1183.26</v>
      </c>
    </row>
    <row r="36" spans="1:22" ht="21" customHeight="1">
      <c r="A36" s="574">
        <v>25</v>
      </c>
      <c r="B36" s="575" t="s">
        <v>693</v>
      </c>
      <c r="C36" s="576">
        <v>373.98151060867309</v>
      </c>
      <c r="D36" s="576">
        <v>248.81839957870952</v>
      </c>
      <c r="E36" s="577">
        <f t="shared" si="3"/>
        <v>622.79991018738258</v>
      </c>
      <c r="F36" s="576">
        <v>38.99</v>
      </c>
      <c r="G36" s="576">
        <v>-59.81</v>
      </c>
      <c r="H36" s="577">
        <f t="shared" si="0"/>
        <v>-20.82</v>
      </c>
      <c r="I36" s="578">
        <v>68545</v>
      </c>
      <c r="J36" s="576">
        <v>349.42512254041861</v>
      </c>
      <c r="K36" s="576">
        <v>232.87457980884034</v>
      </c>
      <c r="L36" s="577">
        <f t="shared" si="1"/>
        <v>582.29970234925895</v>
      </c>
      <c r="M36" s="576">
        <v>346.62199999999996</v>
      </c>
      <c r="N36" s="576">
        <v>231.078</v>
      </c>
      <c r="O36" s="577">
        <f t="shared" si="4"/>
        <v>577.69999999999993</v>
      </c>
      <c r="P36" s="577">
        <f t="shared" si="2"/>
        <v>41.793122540418665</v>
      </c>
      <c r="Q36" s="577">
        <f t="shared" si="2"/>
        <v>-58.013420191159668</v>
      </c>
      <c r="R36" s="577">
        <f t="shared" si="5"/>
        <v>-16.220297650741003</v>
      </c>
      <c r="S36" s="629">
        <f>E36+'T7A_CC_UPY_Utlsn Final'!E36</f>
        <v>1420.2608530520465</v>
      </c>
      <c r="T36" s="629">
        <f>H36+'T7A_CC_UPY_Utlsn Final'!H36</f>
        <v>-69.67</v>
      </c>
      <c r="U36" s="629">
        <f>L36+'T7A_CC_UPY_Utlsn Final'!L36</f>
        <v>1326.0567590654787</v>
      </c>
      <c r="V36" s="629">
        <f>O36+'T7A_CC_UPY_Utlsn Final'!O36</f>
        <v>1163.0899999999999</v>
      </c>
    </row>
    <row r="37" spans="1:22" ht="21" customHeight="1">
      <c r="A37" s="574">
        <v>26</v>
      </c>
      <c r="B37" s="575" t="s">
        <v>694</v>
      </c>
      <c r="C37" s="576">
        <v>428.69973323460329</v>
      </c>
      <c r="D37" s="576">
        <v>285.22367683270147</v>
      </c>
      <c r="E37" s="577">
        <f t="shared" si="3"/>
        <v>713.92341006730476</v>
      </c>
      <c r="F37" s="576">
        <v>48.05</v>
      </c>
      <c r="G37" s="576">
        <v>229.46</v>
      </c>
      <c r="H37" s="577">
        <f t="shared" si="0"/>
        <v>277.51</v>
      </c>
      <c r="I37" s="578">
        <v>78574</v>
      </c>
      <c r="J37" s="576">
        <v>400.55043516654536</v>
      </c>
      <c r="K37" s="576">
        <v>266.94707467940503</v>
      </c>
      <c r="L37" s="577">
        <f t="shared" si="1"/>
        <v>667.49750984595039</v>
      </c>
      <c r="M37" s="576">
        <v>441.47</v>
      </c>
      <c r="N37" s="576">
        <v>147.16</v>
      </c>
      <c r="O37" s="577">
        <f t="shared" si="4"/>
        <v>588.63</v>
      </c>
      <c r="P37" s="577">
        <f t="shared" si="2"/>
        <v>7.1304351665453396</v>
      </c>
      <c r="Q37" s="577">
        <f t="shared" si="2"/>
        <v>349.24707467940505</v>
      </c>
      <c r="R37" s="577">
        <f t="shared" si="5"/>
        <v>356.37750984595039</v>
      </c>
      <c r="S37" s="629">
        <f>E37+'T7A_CC_UPY_Utlsn Final'!E37</f>
        <v>1488.1476788562895</v>
      </c>
      <c r="T37" s="629">
        <f>H37+'T7A_CC_UPY_Utlsn Final'!H37</f>
        <v>808.95</v>
      </c>
      <c r="U37" s="629">
        <f>L37+'T7A_CC_UPY_Utlsn Final'!L37</f>
        <v>1392.5505039005457</v>
      </c>
      <c r="V37" s="629">
        <f>O37+'T7A_CC_UPY_Utlsn Final'!O37</f>
        <v>1093.26</v>
      </c>
    </row>
    <row r="38" spans="1:22" ht="21" customHeight="1">
      <c r="A38" s="574">
        <v>27</v>
      </c>
      <c r="B38" s="575" t="s">
        <v>695</v>
      </c>
      <c r="C38" s="576">
        <v>536.18838653537603</v>
      </c>
      <c r="D38" s="576">
        <v>356.73832108246665</v>
      </c>
      <c r="E38" s="577">
        <f t="shared" si="3"/>
        <v>892.92670761784268</v>
      </c>
      <c r="F38" s="576">
        <v>51.98</v>
      </c>
      <c r="G38" s="576">
        <v>-5.64</v>
      </c>
      <c r="H38" s="577">
        <f t="shared" si="0"/>
        <v>46.339999999999996</v>
      </c>
      <c r="I38" s="578">
        <v>98275</v>
      </c>
      <c r="J38" s="576">
        <v>500.98116445633724</v>
      </c>
      <c r="K38" s="576">
        <v>333.87919367880636</v>
      </c>
      <c r="L38" s="577">
        <f t="shared" si="1"/>
        <v>834.86035813514354</v>
      </c>
      <c r="M38" s="576">
        <v>454.49133085999995</v>
      </c>
      <c r="N38" s="576">
        <v>302.99088724000001</v>
      </c>
      <c r="O38" s="577">
        <f t="shared" si="4"/>
        <v>757.48221809999995</v>
      </c>
      <c r="P38" s="577">
        <f t="shared" si="2"/>
        <v>98.469833596337253</v>
      </c>
      <c r="Q38" s="577">
        <f t="shared" si="2"/>
        <v>25.248306438806367</v>
      </c>
      <c r="R38" s="577">
        <f t="shared" si="5"/>
        <v>123.71814003514362</v>
      </c>
      <c r="S38" s="629">
        <f>E38+'T7A_CC_UPY_Utlsn Final'!E38</f>
        <v>1643.8202389366038</v>
      </c>
      <c r="T38" s="629">
        <f>H38+'T7A_CC_UPY_Utlsn Final'!H38</f>
        <v>41.269999999999996</v>
      </c>
      <c r="U38" s="629">
        <f>L38+'T7A_CC_UPY_Utlsn Final'!L38</f>
        <v>1538.0643586381068</v>
      </c>
      <c r="V38" s="629">
        <f>O38+'T7A_CC_UPY_Utlsn Final'!O38</f>
        <v>1409.6006723399998</v>
      </c>
    </row>
    <row r="39" spans="1:22" ht="21" customHeight="1">
      <c r="A39" s="574">
        <v>28</v>
      </c>
      <c r="B39" s="575" t="s">
        <v>696</v>
      </c>
      <c r="C39" s="576">
        <v>378.55363849385901</v>
      </c>
      <c r="D39" s="576">
        <v>251.86034018483628</v>
      </c>
      <c r="E39" s="577">
        <f t="shared" si="3"/>
        <v>630.41397867869523</v>
      </c>
      <c r="F39" s="576">
        <v>43.35</v>
      </c>
      <c r="G39" s="576">
        <v>-14.01</v>
      </c>
      <c r="H39" s="577">
        <f t="shared" si="0"/>
        <v>29.340000000000003</v>
      </c>
      <c r="I39" s="578">
        <v>69383</v>
      </c>
      <c r="J39" s="576">
        <v>353.69703519179899</v>
      </c>
      <c r="K39" s="576">
        <v>235.72159852471759</v>
      </c>
      <c r="L39" s="577">
        <f t="shared" si="1"/>
        <v>589.41863371651652</v>
      </c>
      <c r="M39" s="576">
        <v>299.88504</v>
      </c>
      <c r="N39" s="576">
        <v>199.92336</v>
      </c>
      <c r="O39" s="577">
        <f t="shared" si="4"/>
        <v>499.80840000000001</v>
      </c>
      <c r="P39" s="577">
        <f t="shared" si="2"/>
        <v>97.161995191799008</v>
      </c>
      <c r="Q39" s="577">
        <f t="shared" si="2"/>
        <v>21.788238524717599</v>
      </c>
      <c r="R39" s="577">
        <f t="shared" si="5"/>
        <v>118.95023371651661</v>
      </c>
      <c r="S39" s="629">
        <f>E39+'T7A_CC_UPY_Utlsn Final'!E39</f>
        <v>1348.745087945483</v>
      </c>
      <c r="T39" s="629">
        <f>H39+'T7A_CC_UPY_Utlsn Final'!H39</f>
        <v>43.120000000000005</v>
      </c>
      <c r="U39" s="629">
        <f>L39+'T7A_CC_UPY_Utlsn Final'!L39</f>
        <v>1262.128263848758</v>
      </c>
      <c r="V39" s="629">
        <f>O39+'T7A_CC_UPY_Utlsn Final'!O39</f>
        <v>1010.58785</v>
      </c>
    </row>
    <row r="40" spans="1:22" ht="21" customHeight="1">
      <c r="A40" s="574">
        <v>29</v>
      </c>
      <c r="B40" s="575" t="s">
        <v>716</v>
      </c>
      <c r="C40" s="576">
        <v>260.07660146902373</v>
      </c>
      <c r="D40" s="576">
        <v>173.03487447834161</v>
      </c>
      <c r="E40" s="577">
        <f t="shared" si="3"/>
        <v>433.11147594736531</v>
      </c>
      <c r="F40" s="576">
        <v>22.68</v>
      </c>
      <c r="G40" s="576">
        <v>-15.55</v>
      </c>
      <c r="H40" s="577">
        <f t="shared" si="0"/>
        <v>7.129999999999999</v>
      </c>
      <c r="I40" s="578">
        <v>47668</v>
      </c>
      <c r="J40" s="576">
        <v>242.99944184487086</v>
      </c>
      <c r="K40" s="576">
        <v>161.94712189551097</v>
      </c>
      <c r="L40" s="577">
        <f t="shared" si="1"/>
        <v>404.94656374038186</v>
      </c>
      <c r="M40" s="576">
        <v>203.3</v>
      </c>
      <c r="N40" s="576">
        <v>135.51999999999998</v>
      </c>
      <c r="O40" s="577">
        <f t="shared" si="4"/>
        <v>338.82</v>
      </c>
      <c r="P40" s="577">
        <f t="shared" si="2"/>
        <v>62.379441844870826</v>
      </c>
      <c r="Q40" s="577">
        <f t="shared" si="2"/>
        <v>10.877121895510982</v>
      </c>
      <c r="R40" s="577">
        <f t="shared" si="5"/>
        <v>73.256563740381807</v>
      </c>
      <c r="S40" s="629">
        <f>E40+'T7A_CC_UPY_Utlsn Final'!E40</f>
        <v>920.47786433670478</v>
      </c>
      <c r="T40" s="629">
        <f>H40+'T7A_CC_UPY_Utlsn Final'!H40</f>
        <v>-90.4</v>
      </c>
      <c r="U40" s="629">
        <f>L40+'T7A_CC_UPY_Utlsn Final'!L40</f>
        <v>857.79114687403251</v>
      </c>
      <c r="V40" s="629">
        <f>O40+'T7A_CC_UPY_Utlsn Final'!O40</f>
        <v>672.56</v>
      </c>
    </row>
    <row r="41" spans="1:22" ht="21" customHeight="1">
      <c r="A41" s="574">
        <v>30</v>
      </c>
      <c r="B41" s="575" t="s">
        <v>697</v>
      </c>
      <c r="C41" s="576">
        <v>484.31273983806386</v>
      </c>
      <c r="D41" s="576">
        <v>322.22427420531488</v>
      </c>
      <c r="E41" s="577">
        <f t="shared" si="3"/>
        <v>806.5370140433788</v>
      </c>
      <c r="F41" s="576">
        <v>52</v>
      </c>
      <c r="G41" s="576">
        <v>5.66</v>
      </c>
      <c r="H41" s="577">
        <f t="shared" si="0"/>
        <v>57.66</v>
      </c>
      <c r="I41" s="578">
        <v>88767</v>
      </c>
      <c r="J41" s="576">
        <v>452.51177843088971</v>
      </c>
      <c r="K41" s="576">
        <v>301.5767426638169</v>
      </c>
      <c r="L41" s="577">
        <f t="shared" si="1"/>
        <v>754.08852109470661</v>
      </c>
      <c r="M41" s="576">
        <v>511.63</v>
      </c>
      <c r="N41" s="576">
        <v>341.09000000000003</v>
      </c>
      <c r="O41" s="577">
        <f t="shared" si="4"/>
        <v>852.72</v>
      </c>
      <c r="P41" s="577">
        <f t="shared" si="2"/>
        <v>-7.1182215691102897</v>
      </c>
      <c r="Q41" s="577">
        <f t="shared" si="2"/>
        <v>-33.853257336183106</v>
      </c>
      <c r="R41" s="577">
        <f t="shared" si="5"/>
        <v>-40.971478905293395</v>
      </c>
      <c r="S41" s="629">
        <f>E41+'T7A_CC_UPY_Utlsn Final'!E41</f>
        <v>1395.3934071511094</v>
      </c>
      <c r="T41" s="629">
        <f>H41+'T7A_CC_UPY_Utlsn Final'!H41</f>
        <v>123.85</v>
      </c>
      <c r="U41" s="629">
        <f>L41+'T7A_CC_UPY_Utlsn Final'!L41</f>
        <v>1305.5464230263701</v>
      </c>
      <c r="V41" s="629">
        <f>O41+'T7A_CC_UPY_Utlsn Final'!O41</f>
        <v>1476.56</v>
      </c>
    </row>
    <row r="42" spans="1:22" ht="21" customHeight="1">
      <c r="A42" s="574">
        <v>31</v>
      </c>
      <c r="B42" s="575" t="s">
        <v>698</v>
      </c>
      <c r="C42" s="576">
        <v>217.76314013158839</v>
      </c>
      <c r="D42" s="576">
        <v>144.88276686884822</v>
      </c>
      <c r="E42" s="577">
        <f t="shared" si="3"/>
        <v>362.64590700043664</v>
      </c>
      <c r="F42" s="576">
        <v>26.55</v>
      </c>
      <c r="G42" s="576">
        <v>40.229999999999997</v>
      </c>
      <c r="H42" s="577">
        <f t="shared" si="0"/>
        <v>66.78</v>
      </c>
      <c r="I42" s="578">
        <v>39912.6</v>
      </c>
      <c r="J42" s="576">
        <v>203.46436860320534</v>
      </c>
      <c r="K42" s="576">
        <v>135.59894892520708</v>
      </c>
      <c r="L42" s="577">
        <f t="shared" si="1"/>
        <v>339.06331752841243</v>
      </c>
      <c r="M42" s="576">
        <v>197.24</v>
      </c>
      <c r="N42" s="576">
        <v>131.49</v>
      </c>
      <c r="O42" s="577">
        <f t="shared" si="4"/>
        <v>328.73</v>
      </c>
      <c r="P42" s="577">
        <f t="shared" si="2"/>
        <v>32.774368603205346</v>
      </c>
      <c r="Q42" s="577">
        <f t="shared" si="2"/>
        <v>44.338948925207063</v>
      </c>
      <c r="R42" s="577">
        <f t="shared" si="5"/>
        <v>77.113317528412409</v>
      </c>
      <c r="S42" s="629">
        <f>E42+'T7A_CC_UPY_Utlsn Final'!E42</f>
        <v>821.19822789684713</v>
      </c>
      <c r="T42" s="629">
        <f>H42+'T7A_CC_UPY_Utlsn Final'!H42</f>
        <v>174.68</v>
      </c>
      <c r="U42" s="629">
        <f>L42+'T7A_CC_UPY_Utlsn Final'!L42</f>
        <v>768.49280792228956</v>
      </c>
      <c r="V42" s="629">
        <f>O42+'T7A_CC_UPY_Utlsn Final'!O42</f>
        <v>709.7953</v>
      </c>
    </row>
    <row r="43" spans="1:22" ht="21" customHeight="1">
      <c r="A43" s="574">
        <v>32</v>
      </c>
      <c r="B43" s="575" t="s">
        <v>699</v>
      </c>
      <c r="C43" s="576">
        <v>221.35209684146344</v>
      </c>
      <c r="D43" s="576">
        <v>147.27058134463604</v>
      </c>
      <c r="E43" s="577">
        <f t="shared" si="3"/>
        <v>368.62267818609951</v>
      </c>
      <c r="F43" s="576">
        <v>23.85</v>
      </c>
      <c r="G43" s="576">
        <v>-14.44</v>
      </c>
      <c r="H43" s="577">
        <f t="shared" si="0"/>
        <v>9.4100000000000019</v>
      </c>
      <c r="I43" s="578">
        <v>40570.400000000001</v>
      </c>
      <c r="J43" s="576">
        <v>206.81766710210516</v>
      </c>
      <c r="K43" s="576">
        <v>137.83375669525969</v>
      </c>
      <c r="L43" s="577">
        <f t="shared" si="1"/>
        <v>344.65142379736483</v>
      </c>
      <c r="M43" s="576">
        <v>156</v>
      </c>
      <c r="N43" s="576">
        <v>103.79</v>
      </c>
      <c r="O43" s="577">
        <f t="shared" si="4"/>
        <v>259.79000000000002</v>
      </c>
      <c r="P43" s="577">
        <f t="shared" si="2"/>
        <v>74.667667102105156</v>
      </c>
      <c r="Q43" s="577">
        <f t="shared" si="2"/>
        <v>19.60375669525969</v>
      </c>
      <c r="R43" s="577">
        <f t="shared" si="5"/>
        <v>94.271423797364847</v>
      </c>
      <c r="S43" s="629">
        <f>E43+'T7A_CC_UPY_Utlsn Final'!E43</f>
        <v>749.39227818090694</v>
      </c>
      <c r="T43" s="629">
        <f>H43+'T7A_CC_UPY_Utlsn Final'!H43</f>
        <v>1.6800000000000015</v>
      </c>
      <c r="U43" s="629">
        <f>L43+'T7A_CC_UPY_Utlsn Final'!L43</f>
        <v>701.23820317207719</v>
      </c>
      <c r="V43" s="629">
        <f>O43+'T7A_CC_UPY_Utlsn Final'!O43</f>
        <v>550.45000000000005</v>
      </c>
    </row>
    <row r="44" spans="1:22" ht="21" customHeight="1">
      <c r="A44" s="574">
        <v>33</v>
      </c>
      <c r="B44" s="575" t="s">
        <v>700</v>
      </c>
      <c r="C44" s="576">
        <v>387.949961457901</v>
      </c>
      <c r="D44" s="576">
        <v>258.11192743050628</v>
      </c>
      <c r="E44" s="577">
        <f t="shared" si="3"/>
        <v>646.06188888840734</v>
      </c>
      <c r="F44" s="576">
        <v>37.880000000000003</v>
      </c>
      <c r="G44" s="576">
        <v>-15.9</v>
      </c>
      <c r="H44" s="577">
        <f t="shared" si="0"/>
        <v>21.980000000000004</v>
      </c>
      <c r="I44" s="578">
        <v>71105.2</v>
      </c>
      <c r="J44" s="576">
        <v>362.47637644264307</v>
      </c>
      <c r="K44" s="576">
        <v>241.57259569951933</v>
      </c>
      <c r="L44" s="577">
        <f t="shared" si="1"/>
        <v>604.04897214216237</v>
      </c>
      <c r="M44" s="576">
        <v>319.33799999999997</v>
      </c>
      <c r="N44" s="576">
        <v>212.892</v>
      </c>
      <c r="O44" s="577">
        <f t="shared" si="4"/>
        <v>532.23</v>
      </c>
      <c r="P44" s="577">
        <f t="shared" ref="P44:Q62" si="6">F44+J44-M44</f>
        <v>81.018376442643103</v>
      </c>
      <c r="Q44" s="577">
        <f t="shared" si="6"/>
        <v>12.780595699519324</v>
      </c>
      <c r="R44" s="577">
        <f t="shared" si="5"/>
        <v>93.798972142162427</v>
      </c>
      <c r="S44" s="629">
        <f>E44+'T7A_CC_UPY_Utlsn Final'!E44</f>
        <v>1251.6005750473996</v>
      </c>
      <c r="T44" s="629">
        <f>H44+'T7A_CC_UPY_Utlsn Final'!H44</f>
        <v>-71.089999999999989</v>
      </c>
      <c r="U44" s="629">
        <f>L44+'T7A_CC_UPY_Utlsn Final'!L44</f>
        <v>1171.1296684140661</v>
      </c>
      <c r="V44" s="629">
        <f>O44+'T7A_CC_UPY_Utlsn Final'!O44</f>
        <v>1018.25</v>
      </c>
    </row>
    <row r="45" spans="1:22" ht="21" customHeight="1">
      <c r="A45" s="574">
        <v>34</v>
      </c>
      <c r="B45" s="575" t="s">
        <v>701</v>
      </c>
      <c r="C45" s="576">
        <v>382.72400837313376</v>
      </c>
      <c r="D45" s="576">
        <v>254.63498205770199</v>
      </c>
      <c r="E45" s="577">
        <f t="shared" si="3"/>
        <v>637.35899043083577</v>
      </c>
      <c r="F45" s="576">
        <v>35.61</v>
      </c>
      <c r="G45" s="576">
        <v>-11.54</v>
      </c>
      <c r="H45" s="577">
        <f t="shared" si="0"/>
        <v>24.07</v>
      </c>
      <c r="I45" s="578">
        <v>70147.364000000001</v>
      </c>
      <c r="J45" s="576">
        <v>357.59357008661971</v>
      </c>
      <c r="K45" s="576">
        <v>238.31844651247755</v>
      </c>
      <c r="L45" s="577">
        <f t="shared" si="1"/>
        <v>595.91201659909723</v>
      </c>
      <c r="M45" s="576">
        <v>338.30003684000002</v>
      </c>
      <c r="N45" s="576">
        <v>225.54002456000001</v>
      </c>
      <c r="O45" s="577">
        <f t="shared" si="4"/>
        <v>563.84006139999997</v>
      </c>
      <c r="P45" s="577">
        <f t="shared" si="6"/>
        <v>54.903533246619702</v>
      </c>
      <c r="Q45" s="577">
        <f t="shared" si="6"/>
        <v>1.2384219524775517</v>
      </c>
      <c r="R45" s="577">
        <f t="shared" si="5"/>
        <v>56.141955199097254</v>
      </c>
      <c r="S45" s="629">
        <f>E45+'T7A_CC_UPY_Utlsn Final'!E45</f>
        <v>1238.3430163028088</v>
      </c>
      <c r="T45" s="629">
        <f>H45+'T7A_CC_UPY_Utlsn Final'!H45</f>
        <v>26.57</v>
      </c>
      <c r="U45" s="629">
        <f>L45+'T7A_CC_UPY_Utlsn Final'!L45</f>
        <v>1158.7273207732173</v>
      </c>
      <c r="V45" s="629">
        <f>O45+'T7A_CC_UPY_Utlsn Final'!O45</f>
        <v>1053.0372809999999</v>
      </c>
    </row>
    <row r="46" spans="1:22" ht="21" customHeight="1">
      <c r="A46" s="574">
        <v>35</v>
      </c>
      <c r="B46" s="575" t="s">
        <v>702</v>
      </c>
      <c r="C46" s="576">
        <v>431.70598915911097</v>
      </c>
      <c r="D46" s="576">
        <v>287.22380723124064</v>
      </c>
      <c r="E46" s="577">
        <f t="shared" si="3"/>
        <v>718.92979639035161</v>
      </c>
      <c r="F46" s="576">
        <v>49.17</v>
      </c>
      <c r="G46" s="576">
        <v>-0.59</v>
      </c>
      <c r="H46" s="577">
        <f t="shared" si="0"/>
        <v>48.58</v>
      </c>
      <c r="I46" s="578">
        <v>79125</v>
      </c>
      <c r="J46" s="576">
        <v>403.35929420104486</v>
      </c>
      <c r="K46" s="576">
        <v>268.81904044604988</v>
      </c>
      <c r="L46" s="577">
        <f t="shared" si="1"/>
        <v>672.17833464709474</v>
      </c>
      <c r="M46" s="576">
        <v>291.20999999999998</v>
      </c>
      <c r="N46" s="576">
        <v>194.15</v>
      </c>
      <c r="O46" s="577">
        <f t="shared" si="4"/>
        <v>485.36</v>
      </c>
      <c r="P46" s="577">
        <f t="shared" si="6"/>
        <v>161.3192942010449</v>
      </c>
      <c r="Q46" s="577">
        <f t="shared" si="6"/>
        <v>74.079040446049902</v>
      </c>
      <c r="R46" s="577">
        <f t="shared" si="5"/>
        <v>235.3983346470948</v>
      </c>
      <c r="S46" s="629">
        <f>E46+'T7A_CC_UPY_Utlsn Final'!E46</f>
        <v>1410.0813241603262</v>
      </c>
      <c r="T46" s="629">
        <f>H46+'T7A_CC_UPY_Utlsn Final'!H46</f>
        <v>5.759999999999998</v>
      </c>
      <c r="U46" s="629">
        <f>L46+'T7A_CC_UPY_Utlsn Final'!L46</f>
        <v>1315.806903432059</v>
      </c>
      <c r="V46" s="629">
        <f>O46+'T7A_CC_UPY_Utlsn Final'!O46</f>
        <v>962.59999999999991</v>
      </c>
    </row>
    <row r="47" spans="1:22" ht="21" customHeight="1">
      <c r="A47" s="574">
        <v>36</v>
      </c>
      <c r="B47" s="575" t="s">
        <v>717</v>
      </c>
      <c r="C47" s="576">
        <v>550.22667418285016</v>
      </c>
      <c r="D47" s="576">
        <v>366.07831294352172</v>
      </c>
      <c r="E47" s="577">
        <f t="shared" si="3"/>
        <v>916.30498712637188</v>
      </c>
      <c r="F47" s="576">
        <v>56.67</v>
      </c>
      <c r="G47" s="576">
        <v>109.66</v>
      </c>
      <c r="H47" s="577">
        <f t="shared" si="0"/>
        <v>166.32999999999998</v>
      </c>
      <c r="I47" s="578">
        <v>100848</v>
      </c>
      <c r="J47" s="576">
        <v>514.09766953032511</v>
      </c>
      <c r="K47" s="576">
        <v>342.62069625154174</v>
      </c>
      <c r="L47" s="577">
        <f t="shared" si="1"/>
        <v>856.71836578186685</v>
      </c>
      <c r="M47" s="576">
        <v>606.13</v>
      </c>
      <c r="N47" s="576">
        <v>404.09</v>
      </c>
      <c r="O47" s="577">
        <f t="shared" si="4"/>
        <v>1010.22</v>
      </c>
      <c r="P47" s="577">
        <f t="shared" si="6"/>
        <v>-35.36233046967493</v>
      </c>
      <c r="Q47" s="577">
        <f t="shared" si="6"/>
        <v>48.190696251541738</v>
      </c>
      <c r="R47" s="577">
        <f t="shared" si="5"/>
        <v>12.828365781866808</v>
      </c>
      <c r="S47" s="629">
        <f>E47+'T7A_CC_UPY_Utlsn Final'!E47</f>
        <v>1636.8250525311</v>
      </c>
      <c r="T47" s="629">
        <f>H47+'T7A_CC_UPY_Utlsn Final'!H47</f>
        <v>277.66999999999996</v>
      </c>
      <c r="U47" s="629">
        <f>L47+'T7A_CC_UPY_Utlsn Final'!L47</f>
        <v>1531.4779306237895</v>
      </c>
      <c r="V47" s="629">
        <f>O47+'T7A_CC_UPY_Utlsn Final'!O47</f>
        <v>1769.84</v>
      </c>
    </row>
    <row r="48" spans="1:22" ht="21" customHeight="1">
      <c r="A48" s="574">
        <v>37</v>
      </c>
      <c r="B48" s="575" t="s">
        <v>703</v>
      </c>
      <c r="C48" s="576">
        <v>493.7679876006261</v>
      </c>
      <c r="D48" s="576">
        <v>328.51506545879658</v>
      </c>
      <c r="E48" s="577">
        <f t="shared" si="3"/>
        <v>822.28305305942263</v>
      </c>
      <c r="F48" s="576">
        <v>53.7</v>
      </c>
      <c r="G48" s="576">
        <v>-8.56</v>
      </c>
      <c r="H48" s="577">
        <f t="shared" si="0"/>
        <v>45.14</v>
      </c>
      <c r="I48" s="578">
        <v>90500</v>
      </c>
      <c r="J48" s="576">
        <v>461.34617535790915</v>
      </c>
      <c r="K48" s="576">
        <v>307.46443172660366</v>
      </c>
      <c r="L48" s="577">
        <f t="shared" si="1"/>
        <v>768.81060708451287</v>
      </c>
      <c r="M48" s="576">
        <v>453.15999999999997</v>
      </c>
      <c r="N48" s="576">
        <v>302.11</v>
      </c>
      <c r="O48" s="577">
        <f t="shared" si="4"/>
        <v>755.27</v>
      </c>
      <c r="P48" s="577">
        <f t="shared" si="6"/>
        <v>61.886175357909224</v>
      </c>
      <c r="Q48" s="577">
        <f t="shared" si="6"/>
        <v>-3.2055682733963522</v>
      </c>
      <c r="R48" s="577">
        <f t="shared" si="5"/>
        <v>58.680607084512872</v>
      </c>
      <c r="S48" s="629">
        <f>E48+'T7A_CC_UPY_Utlsn Final'!E48</f>
        <v>1684.827735284332</v>
      </c>
      <c r="T48" s="629">
        <f>H48+'T7A_CC_UPY_Utlsn Final'!H48</f>
        <v>-53.67</v>
      </c>
      <c r="U48" s="629">
        <f>L48+'T7A_CC_UPY_Utlsn Final'!L48</f>
        <v>1572.2322231148046</v>
      </c>
      <c r="V48" s="629">
        <f>O48+'T7A_CC_UPY_Utlsn Final'!O48</f>
        <v>1589.2</v>
      </c>
    </row>
    <row r="49" spans="1:22" ht="21" customHeight="1">
      <c r="A49" s="574">
        <v>38</v>
      </c>
      <c r="B49" s="575" t="s">
        <v>704</v>
      </c>
      <c r="C49" s="576">
        <v>665.08638329852295</v>
      </c>
      <c r="D49" s="576">
        <v>442.49708817046741</v>
      </c>
      <c r="E49" s="577">
        <f t="shared" si="3"/>
        <v>1107.5834714689904</v>
      </c>
      <c r="F49" s="576">
        <v>76.680000000000007</v>
      </c>
      <c r="G49" s="576">
        <v>-117.49</v>
      </c>
      <c r="H49" s="577">
        <f t="shared" si="0"/>
        <v>-40.809999999999988</v>
      </c>
      <c r="I49" s="578">
        <v>121900</v>
      </c>
      <c r="J49" s="576">
        <v>621.4154560898246</v>
      </c>
      <c r="K49" s="576">
        <v>414.14269864611038</v>
      </c>
      <c r="L49" s="577">
        <f t="shared" si="1"/>
        <v>1035.558154735935</v>
      </c>
      <c r="M49" s="576">
        <v>566.02</v>
      </c>
      <c r="N49" s="576">
        <v>943.17</v>
      </c>
      <c r="O49" s="577">
        <f t="shared" si="4"/>
        <v>1509.19</v>
      </c>
      <c r="P49" s="577">
        <f t="shared" si="6"/>
        <v>132.07545608982468</v>
      </c>
      <c r="Q49" s="577">
        <f t="shared" si="6"/>
        <v>-646.51730135388959</v>
      </c>
      <c r="R49" s="577">
        <f t="shared" si="5"/>
        <v>-514.44184526406491</v>
      </c>
      <c r="S49" s="629">
        <f>E49+'T7A_CC_UPY_Utlsn Final'!E49</f>
        <v>2378.4696515559226</v>
      </c>
      <c r="T49" s="629">
        <f>H49+'T7A_CC_UPY_Utlsn Final'!H49</f>
        <v>-155.41999999999999</v>
      </c>
      <c r="U49" s="629">
        <f>L49+'T7A_CC_UPY_Utlsn Final'!L49</f>
        <v>2225.7298751548178</v>
      </c>
      <c r="V49" s="629">
        <f>O49+'T7A_CC_UPY_Utlsn Final'!O49</f>
        <v>2457.08</v>
      </c>
    </row>
    <row r="50" spans="1:22" ht="21" customHeight="1">
      <c r="A50" s="574">
        <v>39</v>
      </c>
      <c r="B50" s="575" t="s">
        <v>705</v>
      </c>
      <c r="C50" s="576">
        <v>532.43465862963865</v>
      </c>
      <c r="D50" s="576">
        <v>354.24088058483517</v>
      </c>
      <c r="E50" s="577">
        <f t="shared" si="3"/>
        <v>886.67553921447382</v>
      </c>
      <c r="F50" s="576">
        <v>59.91</v>
      </c>
      <c r="G50" s="576">
        <v>68.8</v>
      </c>
      <c r="H50" s="577">
        <f t="shared" si="0"/>
        <v>128.70999999999998</v>
      </c>
      <c r="I50" s="578">
        <v>97587</v>
      </c>
      <c r="J50" s="576">
        <v>497.47391397405835</v>
      </c>
      <c r="K50" s="576">
        <v>331.54178451827704</v>
      </c>
      <c r="L50" s="577">
        <f t="shared" si="1"/>
        <v>829.01569849233533</v>
      </c>
      <c r="M50" s="576">
        <v>470.97255375999998</v>
      </c>
      <c r="N50" s="576">
        <v>313.97503583999998</v>
      </c>
      <c r="O50" s="577">
        <f t="shared" si="4"/>
        <v>784.9475895999999</v>
      </c>
      <c r="P50" s="577">
        <f t="shared" si="6"/>
        <v>86.411360214058391</v>
      </c>
      <c r="Q50" s="577">
        <f t="shared" si="6"/>
        <v>86.366748678277077</v>
      </c>
      <c r="R50" s="577">
        <f t="shared" si="5"/>
        <v>172.77810889233547</v>
      </c>
      <c r="S50" s="629">
        <f>E50+'T7A_CC_UPY_Utlsn Final'!E50</f>
        <v>1849.7346639031903</v>
      </c>
      <c r="T50" s="629">
        <f>H50+'T7A_CC_UPY_Utlsn Final'!H50</f>
        <v>154.38</v>
      </c>
      <c r="U50" s="629">
        <f>L50+'T7A_CC_UPY_Utlsn Final'!L50</f>
        <v>1730.9105756696679</v>
      </c>
      <c r="V50" s="629">
        <f>O50+'T7A_CC_UPY_Utlsn Final'!O50</f>
        <v>1611.3459776999998</v>
      </c>
    </row>
    <row r="51" spans="1:22" ht="21" customHeight="1">
      <c r="A51" s="574">
        <v>40</v>
      </c>
      <c r="B51" s="575" t="s">
        <v>706</v>
      </c>
      <c r="C51" s="576">
        <v>341.25096743059402</v>
      </c>
      <c r="D51" s="576">
        <v>227.04202523962309</v>
      </c>
      <c r="E51" s="577">
        <f t="shared" si="3"/>
        <v>568.29299267021713</v>
      </c>
      <c r="F51" s="576">
        <v>36.380000000000003</v>
      </c>
      <c r="G51" s="576">
        <v>-55.81</v>
      </c>
      <c r="H51" s="577">
        <f t="shared" si="0"/>
        <v>-19.43</v>
      </c>
      <c r="I51" s="578">
        <v>62546</v>
      </c>
      <c r="J51" s="576">
        <v>318.8437335241523</v>
      </c>
      <c r="K51" s="576">
        <v>212.49359499195751</v>
      </c>
      <c r="L51" s="577">
        <f t="shared" si="1"/>
        <v>531.33732851610978</v>
      </c>
      <c r="M51" s="576">
        <v>269.86</v>
      </c>
      <c r="N51" s="576">
        <v>179.95</v>
      </c>
      <c r="O51" s="577">
        <f t="shared" si="4"/>
        <v>449.81</v>
      </c>
      <c r="P51" s="577">
        <f t="shared" si="6"/>
        <v>85.363733524152281</v>
      </c>
      <c r="Q51" s="577">
        <f t="shared" si="6"/>
        <v>-23.266405008042483</v>
      </c>
      <c r="R51" s="577">
        <f t="shared" si="5"/>
        <v>62.097328516109798</v>
      </c>
      <c r="S51" s="629">
        <f>E51+'T7A_CC_UPY_Utlsn Final'!E51</f>
        <v>1089.9171615412013</v>
      </c>
      <c r="T51" s="629">
        <f>H51+'T7A_CC_UPY_Utlsn Final'!H51</f>
        <v>-55.32</v>
      </c>
      <c r="U51" s="629">
        <f>L51+'T7A_CC_UPY_Utlsn Final'!L51</f>
        <v>1019.8329500789969</v>
      </c>
      <c r="V51" s="629">
        <f>O51+'T7A_CC_UPY_Utlsn Final'!O51</f>
        <v>862.31</v>
      </c>
    </row>
    <row r="52" spans="1:22" ht="21" customHeight="1">
      <c r="A52" s="574">
        <v>41</v>
      </c>
      <c r="B52" s="575" t="s">
        <v>707</v>
      </c>
      <c r="C52" s="576">
        <v>429.20168522199839</v>
      </c>
      <c r="D52" s="576">
        <v>285.55763689924521</v>
      </c>
      <c r="E52" s="577">
        <f t="shared" si="3"/>
        <v>714.7593221212436</v>
      </c>
      <c r="F52" s="576">
        <v>34.25</v>
      </c>
      <c r="G52" s="576">
        <v>-82.2</v>
      </c>
      <c r="H52" s="577">
        <f t="shared" si="0"/>
        <v>-47.95</v>
      </c>
      <c r="I52" s="578">
        <v>78666</v>
      </c>
      <c r="J52" s="576">
        <v>401.01942796359424</v>
      </c>
      <c r="K52" s="576">
        <v>267.25963520668512</v>
      </c>
      <c r="L52" s="577">
        <f t="shared" si="1"/>
        <v>668.27906317027941</v>
      </c>
      <c r="M52" s="576">
        <v>465.95000000000005</v>
      </c>
      <c r="N52" s="576">
        <v>254.95</v>
      </c>
      <c r="O52" s="577">
        <f t="shared" si="4"/>
        <v>720.90000000000009</v>
      </c>
      <c r="P52" s="577">
        <f t="shared" si="6"/>
        <v>-30.680572036405806</v>
      </c>
      <c r="Q52" s="577">
        <f t="shared" si="6"/>
        <v>-69.890364793314859</v>
      </c>
      <c r="R52" s="577">
        <f t="shared" si="5"/>
        <v>-100.57093682972067</v>
      </c>
      <c r="S52" s="629">
        <f>E52+'T7A_CC_UPY_Utlsn Final'!E52</f>
        <v>1588.4383371775289</v>
      </c>
      <c r="T52" s="629">
        <f>H52+'T7A_CC_UPY_Utlsn Final'!H52</f>
        <v>-345.87</v>
      </c>
      <c r="U52" s="629">
        <f>L52+'T7A_CC_UPY_Utlsn Final'!L52</f>
        <v>1486.4703951212548</v>
      </c>
      <c r="V52" s="629">
        <f>O52+'T7A_CC_UPY_Utlsn Final'!O52</f>
        <v>1540.23</v>
      </c>
    </row>
    <row r="53" spans="1:22" ht="21" customHeight="1">
      <c r="A53" s="574">
        <v>42</v>
      </c>
      <c r="B53" s="575" t="s">
        <v>708</v>
      </c>
      <c r="C53" s="576">
        <v>364.2032676542218</v>
      </c>
      <c r="D53" s="576">
        <v>242.31271228240837</v>
      </c>
      <c r="E53" s="577">
        <f t="shared" si="3"/>
        <v>606.51597993663017</v>
      </c>
      <c r="F53" s="576">
        <v>33.42</v>
      </c>
      <c r="G53" s="576">
        <v>-11.81</v>
      </c>
      <c r="H53" s="577">
        <f t="shared" si="0"/>
        <v>21.61</v>
      </c>
      <c r="I53" s="578">
        <v>66752.800000000003</v>
      </c>
      <c r="J53" s="576">
        <v>340.2889389439938</v>
      </c>
      <c r="K53" s="576">
        <v>226.78576484154289</v>
      </c>
      <c r="L53" s="577">
        <f t="shared" si="1"/>
        <v>567.07470378553671</v>
      </c>
      <c r="M53" s="576">
        <v>329.55799999999999</v>
      </c>
      <c r="N53" s="576">
        <v>219.71199999999999</v>
      </c>
      <c r="O53" s="577">
        <f t="shared" si="4"/>
        <v>549.27</v>
      </c>
      <c r="P53" s="577">
        <f t="shared" si="6"/>
        <v>44.150938943993822</v>
      </c>
      <c r="Q53" s="577">
        <f t="shared" si="6"/>
        <v>-4.7362351584571059</v>
      </c>
      <c r="R53" s="577">
        <f t="shared" si="5"/>
        <v>39.414703785536716</v>
      </c>
      <c r="S53" s="629">
        <f>E53+'T7A_CC_UPY_Utlsn Final'!E53</f>
        <v>1212.6664861341771</v>
      </c>
      <c r="T53" s="629">
        <f>H53+'T7A_CC_UPY_Utlsn Final'!H53</f>
        <v>-13.159999999999997</v>
      </c>
      <c r="U53" s="629">
        <f>L53+'T7A_CC_UPY_Utlsn Final'!L53</f>
        <v>1134.7283631750533</v>
      </c>
      <c r="V53" s="629">
        <f>O53+'T7A_CC_UPY_Utlsn Final'!O53</f>
        <v>1106.29</v>
      </c>
    </row>
    <row r="54" spans="1:22" ht="21" customHeight="1">
      <c r="A54" s="574">
        <v>43</v>
      </c>
      <c r="B54" s="575" t="s">
        <v>709</v>
      </c>
      <c r="C54" s="576">
        <v>179.07682750306907</v>
      </c>
      <c r="D54" s="576">
        <v>119.14388374020575</v>
      </c>
      <c r="E54" s="577">
        <f t="shared" si="3"/>
        <v>298.22071124327482</v>
      </c>
      <c r="F54" s="576">
        <v>22.29</v>
      </c>
      <c r="G54" s="576">
        <v>31.83</v>
      </c>
      <c r="H54" s="577">
        <f t="shared" si="0"/>
        <v>54.12</v>
      </c>
      <c r="I54" s="578">
        <v>32822</v>
      </c>
      <c r="J54" s="576">
        <v>167.31827809499771</v>
      </c>
      <c r="K54" s="576">
        <v>111.50936550420538</v>
      </c>
      <c r="L54" s="577">
        <f t="shared" si="1"/>
        <v>278.8276435992031</v>
      </c>
      <c r="M54" s="576">
        <v>142.79</v>
      </c>
      <c r="N54" s="576">
        <v>95.17</v>
      </c>
      <c r="O54" s="577">
        <f t="shared" si="4"/>
        <v>237.95999999999998</v>
      </c>
      <c r="P54" s="577">
        <f t="shared" si="6"/>
        <v>46.818278094997709</v>
      </c>
      <c r="Q54" s="577">
        <f t="shared" si="6"/>
        <v>48.169365504205373</v>
      </c>
      <c r="R54" s="577">
        <f t="shared" si="5"/>
        <v>94.987643599203082</v>
      </c>
      <c r="S54" s="629">
        <f>E54+'T7A_CC_UPY_Utlsn Final'!E54</f>
        <v>638.20230866776092</v>
      </c>
      <c r="T54" s="629">
        <f>H54+'T7A_CC_UPY_Utlsn Final'!H54</f>
        <v>77.55</v>
      </c>
      <c r="U54" s="629">
        <f>L54+'T7A_CC_UPY_Utlsn Final'!L54</f>
        <v>597.21688179973353</v>
      </c>
      <c r="V54" s="629">
        <f>O54+'T7A_CC_UPY_Utlsn Final'!O54</f>
        <v>499.54</v>
      </c>
    </row>
    <row r="55" spans="1:22" ht="21" customHeight="1">
      <c r="A55" s="574">
        <v>44</v>
      </c>
      <c r="B55" s="575" t="s">
        <v>710</v>
      </c>
      <c r="C55" s="576">
        <v>239.42018598774226</v>
      </c>
      <c r="D55" s="576">
        <v>159.29169173992167</v>
      </c>
      <c r="E55" s="577">
        <f t="shared" si="3"/>
        <v>398.71187772766393</v>
      </c>
      <c r="F55" s="576">
        <v>29.13</v>
      </c>
      <c r="G55" s="576">
        <v>-16.829999999999998</v>
      </c>
      <c r="H55" s="577">
        <f t="shared" si="0"/>
        <v>12.3</v>
      </c>
      <c r="I55" s="578">
        <v>43882</v>
      </c>
      <c r="J55" s="576">
        <v>223.69936869674882</v>
      </c>
      <c r="K55" s="576">
        <v>149.08457671852844</v>
      </c>
      <c r="L55" s="577">
        <f t="shared" si="1"/>
        <v>372.78394541527723</v>
      </c>
      <c r="M55" s="576">
        <v>231.94</v>
      </c>
      <c r="N55" s="576">
        <v>154.63999999999999</v>
      </c>
      <c r="O55" s="577">
        <f t="shared" si="4"/>
        <v>386.58</v>
      </c>
      <c r="P55" s="577">
        <f t="shared" si="6"/>
        <v>20.889368696748818</v>
      </c>
      <c r="Q55" s="577">
        <f t="shared" si="6"/>
        <v>-22.38542328147156</v>
      </c>
      <c r="R55" s="577">
        <f t="shared" si="5"/>
        <v>-1.4960545847227422</v>
      </c>
      <c r="S55" s="629">
        <f>E55+'T7A_CC_UPY_Utlsn Final'!E55</f>
        <v>687.73566394096167</v>
      </c>
      <c r="T55" s="629">
        <f>H55+'T7A_CC_UPY_Utlsn Final'!H55</f>
        <v>8.7200000000000024</v>
      </c>
      <c r="U55" s="629">
        <f>L55+'T7A_CC_UPY_Utlsn Final'!L55</f>
        <v>643.45172217552988</v>
      </c>
      <c r="V55" s="629">
        <f>O55+'T7A_CC_UPY_Utlsn Final'!O55</f>
        <v>681.98</v>
      </c>
    </row>
    <row r="56" spans="1:22" ht="21" customHeight="1">
      <c r="A56" s="574">
        <v>45</v>
      </c>
      <c r="B56" s="575" t="s">
        <v>711</v>
      </c>
      <c r="C56" s="576">
        <v>455.96882054982899</v>
      </c>
      <c r="D56" s="576">
        <v>303.36642044776295</v>
      </c>
      <c r="E56" s="577">
        <f t="shared" si="3"/>
        <v>759.33524099759188</v>
      </c>
      <c r="F56" s="576">
        <v>56.67</v>
      </c>
      <c r="G56" s="576">
        <v>61.82</v>
      </c>
      <c r="H56" s="577">
        <f t="shared" si="0"/>
        <v>118.49000000000001</v>
      </c>
      <c r="I56" s="578">
        <v>83572</v>
      </c>
      <c r="J56" s="576">
        <v>426.02897864100754</v>
      </c>
      <c r="K56" s="576">
        <v>283.92726506359912</v>
      </c>
      <c r="L56" s="577">
        <f t="shared" si="1"/>
        <v>709.95624370460666</v>
      </c>
      <c r="M56" s="576">
        <v>511.8</v>
      </c>
      <c r="N56" s="576">
        <v>341.20000000000005</v>
      </c>
      <c r="O56" s="577">
        <f t="shared" si="4"/>
        <v>853</v>
      </c>
      <c r="P56" s="577">
        <f t="shared" si="6"/>
        <v>-29.101021358992455</v>
      </c>
      <c r="Q56" s="577">
        <f t="shared" si="6"/>
        <v>4.5472650635990703</v>
      </c>
      <c r="R56" s="577">
        <f t="shared" si="5"/>
        <v>-24.553756295393384</v>
      </c>
      <c r="S56" s="629">
        <f>E56+'T7A_CC_UPY_Utlsn Final'!E56</f>
        <v>1464.355865425598</v>
      </c>
      <c r="T56" s="629">
        <f>H56+'T7A_CC_UPY_Utlsn Final'!H56</f>
        <v>828.23</v>
      </c>
      <c r="U56" s="629">
        <f>L56+'T7A_CC_UPY_Utlsn Final'!L56</f>
        <v>1370.2007429003402</v>
      </c>
      <c r="V56" s="629">
        <f>O56+'T7A_CC_UPY_Utlsn Final'!O56</f>
        <v>1680.21</v>
      </c>
    </row>
    <row r="57" spans="1:22" ht="21" customHeight="1">
      <c r="A57" s="574">
        <v>46</v>
      </c>
      <c r="B57" s="575" t="s">
        <v>712</v>
      </c>
      <c r="C57" s="576">
        <v>526.86953876938856</v>
      </c>
      <c r="D57" s="576">
        <v>350.53827984706749</v>
      </c>
      <c r="E57" s="577">
        <f t="shared" si="3"/>
        <v>877.4078186164561</v>
      </c>
      <c r="F57" s="576">
        <v>55.41</v>
      </c>
      <c r="G57" s="576">
        <v>203.56</v>
      </c>
      <c r="H57" s="577">
        <f t="shared" si="0"/>
        <v>258.97000000000003</v>
      </c>
      <c r="I57" s="578">
        <v>96567</v>
      </c>
      <c r="J57" s="576">
        <v>492.27421122416808</v>
      </c>
      <c r="K57" s="576">
        <v>328.07643954191093</v>
      </c>
      <c r="L57" s="577">
        <f t="shared" si="1"/>
        <v>820.35065076607907</v>
      </c>
      <c r="M57" s="576">
        <v>382.20000000000005</v>
      </c>
      <c r="N57" s="576">
        <v>254.8</v>
      </c>
      <c r="O57" s="577">
        <f t="shared" si="4"/>
        <v>637</v>
      </c>
      <c r="P57" s="577">
        <f t="shared" si="6"/>
        <v>165.48421122416801</v>
      </c>
      <c r="Q57" s="577">
        <f t="shared" si="6"/>
        <v>276.83643954191092</v>
      </c>
      <c r="R57" s="577">
        <f t="shared" si="5"/>
        <v>442.32065076607893</v>
      </c>
      <c r="S57" s="629">
        <f>E57+'T7A_CC_UPY_Utlsn Final'!E57</f>
        <v>1524.7813994117412</v>
      </c>
      <c r="T57" s="629">
        <f>H57+'T7A_CC_UPY_Utlsn Final'!H57</f>
        <v>555.42000000000007</v>
      </c>
      <c r="U57" s="629">
        <f>L57+'T7A_CC_UPY_Utlsn Final'!L57</f>
        <v>1426.6092917689689</v>
      </c>
      <c r="V57" s="629">
        <f>O57+'T7A_CC_UPY_Utlsn Final'!O57</f>
        <v>1248.07</v>
      </c>
    </row>
    <row r="58" spans="1:22" ht="21" customHeight="1">
      <c r="A58" s="574">
        <v>47</v>
      </c>
      <c r="B58" s="575" t="s">
        <v>713</v>
      </c>
      <c r="C58" s="576">
        <v>508.46426883157687</v>
      </c>
      <c r="D58" s="576">
        <v>338.29283540708178</v>
      </c>
      <c r="E58" s="577">
        <f t="shared" si="3"/>
        <v>846.75710423865871</v>
      </c>
      <c r="F58" s="576">
        <v>55.92</v>
      </c>
      <c r="G58" s="576">
        <v>-41.46</v>
      </c>
      <c r="H58" s="577">
        <f t="shared" si="0"/>
        <v>14.46</v>
      </c>
      <c r="I58" s="578">
        <v>93193.599999999991</v>
      </c>
      <c r="J58" s="576">
        <v>475.07746881585456</v>
      </c>
      <c r="K58" s="576">
        <v>316.61566038183878</v>
      </c>
      <c r="L58" s="577">
        <f t="shared" si="1"/>
        <v>791.69312919769334</v>
      </c>
      <c r="M58" s="576">
        <v>318.786</v>
      </c>
      <c r="N58" s="576">
        <v>212.524</v>
      </c>
      <c r="O58" s="577">
        <f t="shared" si="4"/>
        <v>531.30999999999995</v>
      </c>
      <c r="P58" s="577">
        <f t="shared" si="6"/>
        <v>212.21146881585452</v>
      </c>
      <c r="Q58" s="577">
        <f t="shared" si="6"/>
        <v>62.631660381838799</v>
      </c>
      <c r="R58" s="577">
        <f t="shared" si="5"/>
        <v>274.84312919769332</v>
      </c>
      <c r="S58" s="629">
        <f>E58+'T7A_CC_UPY_Utlsn Final'!E58</f>
        <v>1600.4378157330584</v>
      </c>
      <c r="T58" s="629">
        <f>H58+'T7A_CC_UPY_Utlsn Final'!H58</f>
        <v>22.840000000000003</v>
      </c>
      <c r="U58" s="629">
        <f>L58+'T7A_CC_UPY_Utlsn Final'!L58</f>
        <v>1497.5072950142257</v>
      </c>
      <c r="V58" s="629">
        <f>O58+'T7A_CC_UPY_Utlsn Final'!O58</f>
        <v>1013.0699999999999</v>
      </c>
    </row>
    <row r="59" spans="1:22" ht="21" customHeight="1">
      <c r="A59" s="574">
        <v>48</v>
      </c>
      <c r="B59" s="575" t="s">
        <v>718</v>
      </c>
      <c r="C59" s="576">
        <v>662.74030335743703</v>
      </c>
      <c r="D59" s="576">
        <v>440.93618785944773</v>
      </c>
      <c r="E59" s="577">
        <f t="shared" si="3"/>
        <v>1103.6764912168846</v>
      </c>
      <c r="F59" s="576">
        <v>63.21</v>
      </c>
      <c r="G59" s="576">
        <v>-84.64</v>
      </c>
      <c r="H59" s="577">
        <f t="shared" si="0"/>
        <v>-21.43</v>
      </c>
      <c r="I59" s="578">
        <v>121470</v>
      </c>
      <c r="J59" s="576">
        <v>619.22342453840031</v>
      </c>
      <c r="K59" s="576">
        <v>412.68181792077957</v>
      </c>
      <c r="L59" s="577">
        <f t="shared" si="1"/>
        <v>1031.9052424591798</v>
      </c>
      <c r="M59" s="576">
        <v>474.78999999999996</v>
      </c>
      <c r="N59" s="576">
        <v>316.51</v>
      </c>
      <c r="O59" s="577">
        <f t="shared" si="4"/>
        <v>791.3</v>
      </c>
      <c r="P59" s="577">
        <f t="shared" si="6"/>
        <v>207.64342453840038</v>
      </c>
      <c r="Q59" s="577">
        <f t="shared" si="6"/>
        <v>11.531817920779588</v>
      </c>
      <c r="R59" s="577">
        <f t="shared" si="5"/>
        <v>219.17524245917997</v>
      </c>
      <c r="S59" s="629">
        <f>E59+'T7A_CC_UPY_Utlsn Final'!E59</f>
        <v>2116.8640710645259</v>
      </c>
      <c r="T59" s="629">
        <f>H59+'T7A_CC_UPY_Utlsn Final'!H59</f>
        <v>-288.08</v>
      </c>
      <c r="U59" s="629">
        <f>L59+'T7A_CC_UPY_Utlsn Final'!L59</f>
        <v>1980.744897739582</v>
      </c>
      <c r="V59" s="629">
        <f>O59+'T7A_CC_UPY_Utlsn Final'!O59</f>
        <v>1559.06</v>
      </c>
    </row>
    <row r="60" spans="1:22" ht="21" customHeight="1">
      <c r="A60" s="574">
        <v>49</v>
      </c>
      <c r="B60" s="575" t="s">
        <v>719</v>
      </c>
      <c r="C60" s="576">
        <v>363.12952688118531</v>
      </c>
      <c r="D60" s="576">
        <v>241.59832814006259</v>
      </c>
      <c r="E60" s="577">
        <f t="shared" si="3"/>
        <v>604.72785502124793</v>
      </c>
      <c r="F60" s="576">
        <v>44.55</v>
      </c>
      <c r="G60" s="576">
        <v>80.73</v>
      </c>
      <c r="H60" s="577">
        <f t="shared" si="0"/>
        <v>125.28</v>
      </c>
      <c r="I60" s="578">
        <v>66556</v>
      </c>
      <c r="J60" s="576">
        <v>339.28570217813262</v>
      </c>
      <c r="K60" s="576">
        <v>226.11715710492635</v>
      </c>
      <c r="L60" s="577">
        <f t="shared" si="1"/>
        <v>565.402859283059</v>
      </c>
      <c r="M60" s="576">
        <v>276.77999999999997</v>
      </c>
      <c r="N60" s="576">
        <v>184.51</v>
      </c>
      <c r="O60" s="577">
        <f t="shared" si="4"/>
        <v>461.28999999999996</v>
      </c>
      <c r="P60" s="577">
        <f t="shared" si="6"/>
        <v>107.05570217813266</v>
      </c>
      <c r="Q60" s="577">
        <f t="shared" si="6"/>
        <v>122.33715710492635</v>
      </c>
      <c r="R60" s="577">
        <f t="shared" si="5"/>
        <v>229.39285928305901</v>
      </c>
      <c r="S60" s="629">
        <f>E60+'T7A_CC_UPY_Utlsn Final'!E60</f>
        <v>1197.8397963971488</v>
      </c>
      <c r="T60" s="629">
        <f>H60+'T7A_CC_UPY_Utlsn Final'!H60</f>
        <v>351.03</v>
      </c>
      <c r="U60" s="629">
        <f>L60+'T7A_CC_UPY_Utlsn Final'!L60</f>
        <v>1120.8460380105621</v>
      </c>
      <c r="V60" s="629">
        <f>O60+'T7A_CC_UPY_Utlsn Final'!O60</f>
        <v>924.27</v>
      </c>
    </row>
    <row r="61" spans="1:22" ht="21" customHeight="1">
      <c r="A61" s="574">
        <v>50</v>
      </c>
      <c r="B61" s="575" t="s">
        <v>714</v>
      </c>
      <c r="C61" s="576">
        <v>207.23524279596222</v>
      </c>
      <c r="D61" s="576">
        <v>137.87831747316542</v>
      </c>
      <c r="E61" s="577">
        <f t="shared" si="3"/>
        <v>345.11356026912767</v>
      </c>
      <c r="F61" s="576">
        <v>25.56</v>
      </c>
      <c r="G61" s="576">
        <v>23.35</v>
      </c>
      <c r="H61" s="577">
        <f t="shared" si="0"/>
        <v>48.91</v>
      </c>
      <c r="I61" s="578">
        <v>37983</v>
      </c>
      <c r="J61" s="576">
        <v>193.62775445988356</v>
      </c>
      <c r="K61" s="576">
        <v>129.04333160521091</v>
      </c>
      <c r="L61" s="577">
        <f t="shared" si="1"/>
        <v>322.67108606509447</v>
      </c>
      <c r="M61" s="576">
        <v>184.89999999999998</v>
      </c>
      <c r="N61" s="576">
        <v>123.27</v>
      </c>
      <c r="O61" s="577">
        <f t="shared" si="4"/>
        <v>308.16999999999996</v>
      </c>
      <c r="P61" s="577">
        <f t="shared" si="6"/>
        <v>34.287754459883587</v>
      </c>
      <c r="Q61" s="577">
        <f t="shared" si="6"/>
        <v>29.123331605210907</v>
      </c>
      <c r="R61" s="577">
        <f t="shared" si="5"/>
        <v>63.411086065094494</v>
      </c>
      <c r="S61" s="629">
        <f>E61+'T7A_CC_UPY_Utlsn Final'!E61</f>
        <v>710.46529529235363</v>
      </c>
      <c r="T61" s="629">
        <f>H61+'T7A_CC_UPY_Utlsn Final'!H61</f>
        <v>156.89999999999998</v>
      </c>
      <c r="U61" s="629">
        <f>L61+'T7A_CC_UPY_Utlsn Final'!L61</f>
        <v>664.8191948759661</v>
      </c>
      <c r="V61" s="629">
        <f>O61+'T7A_CC_UPY_Utlsn Final'!O61</f>
        <v>644.44999999999993</v>
      </c>
    </row>
    <row r="62" spans="1:22" ht="21" customHeight="1">
      <c r="A62" s="574">
        <v>51</v>
      </c>
      <c r="B62" s="575" t="s">
        <v>720</v>
      </c>
      <c r="C62" s="576">
        <v>449.71624470684208</v>
      </c>
      <c r="D62" s="576">
        <v>299.20643961885901</v>
      </c>
      <c r="E62" s="577">
        <f t="shared" si="3"/>
        <v>748.92268432570108</v>
      </c>
      <c r="F62" s="576">
        <v>50.33</v>
      </c>
      <c r="G62" s="576">
        <v>57.28</v>
      </c>
      <c r="H62" s="577">
        <f t="shared" si="0"/>
        <v>107.61</v>
      </c>
      <c r="I62" s="578">
        <v>82426</v>
      </c>
      <c r="J62" s="576">
        <v>420.18695966907205</v>
      </c>
      <c r="K62" s="576">
        <v>280.0338480607407</v>
      </c>
      <c r="L62" s="577">
        <f t="shared" si="1"/>
        <v>700.2208077298128</v>
      </c>
      <c r="M62" s="576">
        <v>409.54501199999999</v>
      </c>
      <c r="N62" s="576">
        <v>273.03000800000001</v>
      </c>
      <c r="O62" s="577">
        <f t="shared" si="4"/>
        <v>682.57501999999999</v>
      </c>
      <c r="P62" s="577">
        <f t="shared" si="6"/>
        <v>60.971947669072051</v>
      </c>
      <c r="Q62" s="577">
        <f t="shared" si="6"/>
        <v>64.283840060740715</v>
      </c>
      <c r="R62" s="577">
        <f t="shared" si="5"/>
        <v>125.25578772981277</v>
      </c>
      <c r="S62" s="629">
        <f>E62+'T7A_CC_UPY_Utlsn Final'!E62</f>
        <v>1469.8506297561325</v>
      </c>
      <c r="T62" s="629">
        <f>H62+'T7A_CC_UPY_Utlsn Final'!H62</f>
        <v>276.85000000000002</v>
      </c>
      <c r="U62" s="629">
        <f>L62+'T7A_CC_UPY_Utlsn Final'!L62</f>
        <v>1375.3623479834771</v>
      </c>
      <c r="V62" s="629">
        <f>O62+'T7A_CC_UPY_Utlsn Final'!O62</f>
        <v>1318.9850200000001</v>
      </c>
    </row>
    <row r="63" spans="1:22" s="558" customFormat="1" ht="21" customHeight="1">
      <c r="A63" s="1268" t="s">
        <v>19</v>
      </c>
      <c r="B63" s="1268"/>
      <c r="C63" s="577">
        <f>SUM(C12:C62)</f>
        <v>20258.889999999992</v>
      </c>
      <c r="D63" s="577">
        <f>SUM(D12:D62)</f>
        <v>13478.699999999997</v>
      </c>
      <c r="E63" s="577">
        <f>SUM(E12:E62)</f>
        <v>33737.589999999997</v>
      </c>
      <c r="F63" s="577">
        <f t="shared" ref="F63:R63" si="7">SUM(F12:F62)</f>
        <v>2100.3000000000006</v>
      </c>
      <c r="G63" s="577">
        <f t="shared" si="7"/>
        <v>675.24000000000012</v>
      </c>
      <c r="H63" s="577">
        <f t="shared" si="7"/>
        <v>2775.5400000000004</v>
      </c>
      <c r="I63" s="577">
        <f>SUM(I12:I62)</f>
        <v>3713139.7560000005</v>
      </c>
      <c r="J63" s="577">
        <f t="shared" si="7"/>
        <v>18928.649999999998</v>
      </c>
      <c r="K63" s="577">
        <f t="shared" si="7"/>
        <v>12615.009999999998</v>
      </c>
      <c r="L63" s="577">
        <f t="shared" si="7"/>
        <v>31543.659999999996</v>
      </c>
      <c r="M63" s="577">
        <f t="shared" si="7"/>
        <v>17397.923055079998</v>
      </c>
      <c r="N63" s="577">
        <f t="shared" si="7"/>
        <v>12144.776036720001</v>
      </c>
      <c r="O63" s="577">
        <f t="shared" si="7"/>
        <v>29542.699091800005</v>
      </c>
      <c r="P63" s="577">
        <f t="shared" si="7"/>
        <v>3631.02694492</v>
      </c>
      <c r="Q63" s="577">
        <f t="shared" si="7"/>
        <v>1145.4739632799983</v>
      </c>
      <c r="R63" s="577">
        <f t="shared" si="7"/>
        <v>4776.5009081999988</v>
      </c>
    </row>
    <row r="64" spans="1:22">
      <c r="A64" s="454"/>
      <c r="B64" s="565"/>
      <c r="C64" s="565"/>
      <c r="D64" s="565"/>
      <c r="E64" s="565"/>
      <c r="F64" s="579"/>
      <c r="G64" s="579"/>
      <c r="H64" s="565"/>
      <c r="I64" s="565"/>
      <c r="J64" s="579"/>
      <c r="K64" s="579"/>
      <c r="L64" s="565"/>
      <c r="M64" s="579"/>
      <c r="N64" s="579"/>
      <c r="O64" s="565"/>
      <c r="P64" s="565"/>
      <c r="Q64" s="565"/>
      <c r="R64" s="565"/>
    </row>
    <row r="65" spans="1:18" ht="14.25" customHeight="1">
      <c r="A65" s="1269" t="s">
        <v>649</v>
      </c>
      <c r="B65" s="1269"/>
      <c r="C65" s="1269"/>
      <c r="D65" s="1269"/>
      <c r="E65" s="1269"/>
      <c r="F65" s="1269"/>
      <c r="G65" s="1269"/>
      <c r="H65" s="1269"/>
      <c r="I65" s="1269"/>
      <c r="J65" s="1269"/>
      <c r="K65" s="1269"/>
      <c r="L65" s="1269"/>
      <c r="M65" s="1269"/>
      <c r="N65" s="1269"/>
      <c r="O65" s="1269"/>
      <c r="P65" s="1269"/>
      <c r="Q65" s="1269"/>
      <c r="R65" s="1269"/>
    </row>
    <row r="66" spans="1:18" ht="15.75" customHeight="1">
      <c r="A66" s="580"/>
      <c r="B66" s="581"/>
      <c r="C66" s="581"/>
      <c r="D66" s="581"/>
      <c r="E66" s="582"/>
      <c r="F66" s="581"/>
      <c r="G66" s="581"/>
      <c r="H66" s="582"/>
      <c r="I66" s="582">
        <v>18928.650000000001</v>
      </c>
      <c r="J66" s="581"/>
      <c r="K66" s="581"/>
      <c r="L66" s="582"/>
      <c r="M66" s="581"/>
      <c r="N66" s="581"/>
      <c r="O66" s="582"/>
      <c r="P66" s="582"/>
      <c r="Q66" s="582"/>
      <c r="R66" s="582"/>
    </row>
    <row r="67" spans="1:18" ht="15.75" customHeight="1">
      <c r="A67" s="558" t="s">
        <v>12</v>
      </c>
      <c r="B67" s="558"/>
      <c r="C67" s="558"/>
      <c r="D67" s="558"/>
      <c r="F67" s="583"/>
      <c r="G67" s="583"/>
      <c r="H67" s="583"/>
      <c r="I67" s="583">
        <f>I66/I63</f>
        <v>5.0977477940100458E-3</v>
      </c>
      <c r="J67" s="558"/>
      <c r="K67" s="558"/>
      <c r="M67" s="558"/>
      <c r="N67" s="558"/>
      <c r="Q67" s="1226" t="s">
        <v>13</v>
      </c>
      <c r="R67" s="1226"/>
    </row>
    <row r="68" spans="1:18" ht="12.75" customHeight="1">
      <c r="A68" s="1226" t="s">
        <v>14</v>
      </c>
      <c r="B68" s="1226"/>
      <c r="C68" s="1226"/>
      <c r="D68" s="1226"/>
      <c r="E68" s="1226"/>
      <c r="F68" s="1226"/>
      <c r="G68" s="1226"/>
      <c r="H68" s="1226"/>
      <c r="I68" s="1226"/>
      <c r="J68" s="1226"/>
      <c r="K68" s="1226"/>
      <c r="L68" s="1226"/>
      <c r="M68" s="1226"/>
      <c r="N68" s="1226"/>
      <c r="O68" s="1226"/>
      <c r="P68" s="1226"/>
      <c r="Q68" s="1226"/>
      <c r="R68" s="1226"/>
    </row>
    <row r="69" spans="1:18" ht="12.75" customHeight="1">
      <c r="A69" s="1226" t="s">
        <v>20</v>
      </c>
      <c r="B69" s="1226"/>
      <c r="C69" s="1226"/>
      <c r="D69" s="1226"/>
      <c r="E69" s="1226"/>
      <c r="F69" s="1226"/>
      <c r="G69" s="1226"/>
      <c r="H69" s="1226"/>
      <c r="I69" s="1226"/>
      <c r="J69" s="1226"/>
      <c r="K69" s="1226"/>
      <c r="L69" s="1226"/>
      <c r="M69" s="1226"/>
      <c r="N69" s="1226"/>
      <c r="O69" s="1226"/>
      <c r="P69" s="1226"/>
      <c r="Q69" s="1226"/>
      <c r="R69" s="1226"/>
    </row>
    <row r="70" spans="1:18">
      <c r="A70" s="558"/>
      <c r="B70" s="558"/>
      <c r="C70" s="558"/>
      <c r="D70" s="558"/>
      <c r="F70" s="558"/>
      <c r="G70" s="558"/>
      <c r="J70" s="558"/>
      <c r="K70" s="558"/>
      <c r="M70" s="558"/>
      <c r="N70" s="558"/>
      <c r="P70" s="1227" t="s">
        <v>76</v>
      </c>
      <c r="Q70" s="1227"/>
      <c r="R70" s="1227"/>
    </row>
  </sheetData>
  <autoFilter ref="A11:R63"/>
  <mergeCells count="19">
    <mergeCell ref="P70:R70"/>
    <mergeCell ref="P9:R9"/>
    <mergeCell ref="A63:B63"/>
    <mergeCell ref="A65:R65"/>
    <mergeCell ref="Q67:R67"/>
    <mergeCell ref="A68:R68"/>
    <mergeCell ref="A69:R69"/>
    <mergeCell ref="A9:A10"/>
    <mergeCell ref="B9:B10"/>
    <mergeCell ref="C9:E9"/>
    <mergeCell ref="F9:H9"/>
    <mergeCell ref="J9:L9"/>
    <mergeCell ref="M9:O9"/>
    <mergeCell ref="O8:R8"/>
    <mergeCell ref="Q1:R1"/>
    <mergeCell ref="A2:R2"/>
    <mergeCell ref="A3:R3"/>
    <mergeCell ref="A6:R6"/>
    <mergeCell ref="A7:C7"/>
  </mergeCells>
  <printOptions horizontalCentered="1"/>
  <pageMargins left="0.18" right="0.16" top="0.26" bottom="0.18" header="0.17" footer="0.16"/>
  <pageSetup paperSize="9" scale="78" orientation="landscape" r:id="rId1"/>
  <rowBreaks count="1" manualBreakCount="1">
    <brk id="36" max="16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70"/>
  <sheetViews>
    <sheetView view="pageBreakPreview" zoomScale="85" zoomScaleSheetLayoutView="85" workbookViewId="0">
      <pane xSplit="2" ySplit="11" topLeftCell="C48" activePane="bottomRight" state="frozen"/>
      <selection activeCell="N66" sqref="N66"/>
      <selection pane="topRight" activeCell="N66" sqref="N66"/>
      <selection pane="bottomLeft" activeCell="N66" sqref="N66"/>
      <selection pane="bottomRight" activeCell="N66" sqref="N66"/>
    </sheetView>
  </sheetViews>
  <sheetFormatPr defaultColWidth="9.140625" defaultRowHeight="12.75"/>
  <cols>
    <col min="1" max="1" width="7.42578125" style="566" customWidth="1"/>
    <col min="2" max="2" width="14.28515625" style="566" customWidth="1"/>
    <col min="3" max="3" width="9.5703125" style="566" customWidth="1"/>
    <col min="4" max="4" width="10.140625" style="566" customWidth="1"/>
    <col min="5" max="5" width="9" style="558" customWidth="1"/>
    <col min="6" max="7" width="8.7109375" style="566" customWidth="1"/>
    <col min="8" max="8" width="8.7109375" style="558" customWidth="1"/>
    <col min="9" max="9" width="11.5703125" style="558" hidden="1" customWidth="1"/>
    <col min="10" max="10" width="9.28515625" style="566" customWidth="1"/>
    <col min="11" max="11" width="10.7109375" style="566" customWidth="1"/>
    <col min="12" max="12" width="9.5703125" style="558" customWidth="1"/>
    <col min="13" max="13" width="9.140625" style="566" customWidth="1"/>
    <col min="14" max="14" width="9" style="566" customWidth="1"/>
    <col min="15" max="15" width="9.140625" style="558" customWidth="1"/>
    <col min="16" max="16" width="11.28515625" style="566" customWidth="1"/>
    <col min="17" max="17" width="12.7109375" style="566" customWidth="1"/>
    <col min="18" max="18" width="12.5703125" style="558" customWidth="1"/>
    <col min="19" max="16384" width="9.140625" style="566"/>
  </cols>
  <sheetData>
    <row r="1" spans="1:18" s="557" customFormat="1" ht="15">
      <c r="E1" s="558"/>
      <c r="H1" s="559"/>
      <c r="I1" s="559"/>
      <c r="J1" s="559"/>
      <c r="K1" s="559"/>
      <c r="L1" s="559"/>
      <c r="M1" s="559"/>
      <c r="N1" s="559"/>
      <c r="O1" s="559"/>
      <c r="P1" s="559"/>
      <c r="Q1" s="1266" t="s">
        <v>83</v>
      </c>
      <c r="R1" s="1266"/>
    </row>
    <row r="2" spans="1:18" s="557" customFormat="1" ht="15">
      <c r="A2" s="1235" t="s">
        <v>0</v>
      </c>
      <c r="B2" s="1235"/>
      <c r="C2" s="1235"/>
      <c r="D2" s="1235"/>
      <c r="E2" s="1235"/>
      <c r="F2" s="1235"/>
      <c r="G2" s="1235"/>
      <c r="H2" s="1235"/>
      <c r="I2" s="1235"/>
      <c r="J2" s="1235"/>
      <c r="K2" s="1235"/>
      <c r="L2" s="1235"/>
      <c r="M2" s="1235"/>
      <c r="N2" s="1235"/>
      <c r="O2" s="1235"/>
      <c r="P2" s="1235"/>
      <c r="Q2" s="1235"/>
      <c r="R2" s="1235"/>
    </row>
    <row r="3" spans="1:18" s="557" customFormat="1" ht="20.25">
      <c r="A3" s="1236" t="s">
        <v>546</v>
      </c>
      <c r="B3" s="1236"/>
      <c r="C3" s="1236"/>
      <c r="D3" s="1236"/>
      <c r="E3" s="1236"/>
      <c r="F3" s="1236"/>
      <c r="G3" s="1236"/>
      <c r="H3" s="1236"/>
      <c r="I3" s="1236"/>
      <c r="J3" s="1236"/>
      <c r="K3" s="1236"/>
      <c r="L3" s="1236"/>
      <c r="M3" s="1236"/>
      <c r="N3" s="1236"/>
      <c r="O3" s="1236"/>
      <c r="P3" s="1236"/>
      <c r="Q3" s="1236"/>
      <c r="R3" s="1236"/>
    </row>
    <row r="4" spans="1:18" s="557" customFormat="1" ht="10.5" customHeight="1">
      <c r="E4" s="558"/>
      <c r="H4" s="558"/>
      <c r="I4" s="558"/>
      <c r="L4" s="558"/>
      <c r="O4" s="558"/>
      <c r="R4" s="558"/>
    </row>
    <row r="5" spans="1:18">
      <c r="A5" s="22"/>
      <c r="B5" s="22"/>
      <c r="C5" s="22"/>
      <c r="D5" s="22"/>
      <c r="E5" s="562"/>
      <c r="F5" s="563"/>
      <c r="G5" s="563"/>
      <c r="H5" s="562"/>
      <c r="I5" s="562"/>
      <c r="J5" s="563"/>
      <c r="K5" s="563"/>
      <c r="L5" s="562"/>
      <c r="M5" s="563"/>
      <c r="N5" s="563"/>
      <c r="O5" s="564"/>
      <c r="P5" s="22"/>
      <c r="Q5" s="563"/>
      <c r="R5" s="565"/>
    </row>
    <row r="6" spans="1:18" ht="18" customHeight="1">
      <c r="A6" s="1237" t="s">
        <v>845</v>
      </c>
      <c r="B6" s="1237"/>
      <c r="C6" s="1237"/>
      <c r="D6" s="1237"/>
      <c r="E6" s="1237"/>
      <c r="F6" s="1237"/>
      <c r="G6" s="1237"/>
      <c r="H6" s="1237"/>
      <c r="I6" s="1237"/>
      <c r="J6" s="1237"/>
      <c r="K6" s="1237"/>
      <c r="L6" s="1237"/>
      <c r="M6" s="1237"/>
      <c r="N6" s="1237"/>
      <c r="O6" s="1237"/>
      <c r="P6" s="1237"/>
      <c r="Q6" s="1237"/>
      <c r="R6" s="1237"/>
    </row>
    <row r="7" spans="1:18">
      <c r="A7" s="1227" t="s">
        <v>745</v>
      </c>
      <c r="B7" s="1227"/>
      <c r="C7" s="1227"/>
      <c r="R7" s="569" t="s">
        <v>25</v>
      </c>
    </row>
    <row r="8" spans="1:18" ht="15.75">
      <c r="A8" s="570"/>
      <c r="O8" s="1250" t="s">
        <v>831</v>
      </c>
      <c r="P8" s="1250"/>
      <c r="Q8" s="1250"/>
      <c r="R8" s="1250"/>
    </row>
    <row r="9" spans="1:18" ht="51" customHeight="1">
      <c r="A9" s="1267" t="s">
        <v>2</v>
      </c>
      <c r="B9" s="1267" t="s">
        <v>3</v>
      </c>
      <c r="C9" s="1267" t="s">
        <v>574</v>
      </c>
      <c r="D9" s="1267"/>
      <c r="E9" s="1267"/>
      <c r="F9" s="1267" t="s">
        <v>575</v>
      </c>
      <c r="G9" s="1267"/>
      <c r="H9" s="1267"/>
      <c r="I9" s="571"/>
      <c r="J9" s="1267" t="s">
        <v>365</v>
      </c>
      <c r="K9" s="1267"/>
      <c r="L9" s="1267"/>
      <c r="M9" s="1267" t="s">
        <v>842</v>
      </c>
      <c r="N9" s="1267"/>
      <c r="O9" s="1267"/>
      <c r="P9" s="1267" t="s">
        <v>843</v>
      </c>
      <c r="Q9" s="1267"/>
      <c r="R9" s="1267"/>
    </row>
    <row r="10" spans="1:18" ht="30" customHeight="1">
      <c r="A10" s="1267"/>
      <c r="B10" s="1267"/>
      <c r="C10" s="571" t="s">
        <v>104</v>
      </c>
      <c r="D10" s="571" t="s">
        <v>646</v>
      </c>
      <c r="E10" s="571" t="s">
        <v>19</v>
      </c>
      <c r="F10" s="571" t="s">
        <v>104</v>
      </c>
      <c r="G10" s="571" t="s">
        <v>647</v>
      </c>
      <c r="H10" s="571" t="s">
        <v>19</v>
      </c>
      <c r="I10" s="571" t="s">
        <v>846</v>
      </c>
      <c r="J10" s="571" t="s">
        <v>104</v>
      </c>
      <c r="K10" s="571" t="s">
        <v>647</v>
      </c>
      <c r="L10" s="571" t="s">
        <v>19</v>
      </c>
      <c r="M10" s="571" t="s">
        <v>104</v>
      </c>
      <c r="N10" s="571" t="s">
        <v>647</v>
      </c>
      <c r="O10" s="571" t="s">
        <v>19</v>
      </c>
      <c r="P10" s="571" t="s">
        <v>217</v>
      </c>
      <c r="Q10" s="571" t="s">
        <v>648</v>
      </c>
      <c r="R10" s="571" t="s">
        <v>105</v>
      </c>
    </row>
    <row r="11" spans="1:18" s="573" customFormat="1">
      <c r="A11" s="572">
        <v>1</v>
      </c>
      <c r="B11" s="572">
        <v>2</v>
      </c>
      <c r="C11" s="572">
        <v>3</v>
      </c>
      <c r="D11" s="572">
        <v>4</v>
      </c>
      <c r="E11" s="572">
        <v>5</v>
      </c>
      <c r="F11" s="572">
        <v>6</v>
      </c>
      <c r="G11" s="572">
        <v>7</v>
      </c>
      <c r="H11" s="572">
        <v>8</v>
      </c>
      <c r="I11" s="572"/>
      <c r="J11" s="572">
        <v>9</v>
      </c>
      <c r="K11" s="572">
        <v>10</v>
      </c>
      <c r="L11" s="572">
        <v>11</v>
      </c>
      <c r="M11" s="572">
        <v>12</v>
      </c>
      <c r="N11" s="572">
        <v>13</v>
      </c>
      <c r="O11" s="572">
        <v>14</v>
      </c>
      <c r="P11" s="572">
        <v>15</v>
      </c>
      <c r="Q11" s="572">
        <v>16</v>
      </c>
      <c r="R11" s="572">
        <v>17</v>
      </c>
    </row>
    <row r="12" spans="1:18" ht="21" customHeight="1">
      <c r="A12" s="574">
        <v>1</v>
      </c>
      <c r="B12" s="575" t="s">
        <v>670</v>
      </c>
      <c r="C12" s="576">
        <v>154.44951625598497</v>
      </c>
      <c r="D12" s="576">
        <v>102.82760795674591</v>
      </c>
      <c r="E12" s="577">
        <f>C12+D12</f>
        <v>257.27712421273088</v>
      </c>
      <c r="F12" s="576">
        <v>47.08</v>
      </c>
      <c r="G12" s="576">
        <v>33.15</v>
      </c>
      <c r="H12" s="577">
        <f t="shared" ref="H12:H62" si="0">F12+G12</f>
        <v>80.22999999999999</v>
      </c>
      <c r="I12" s="578">
        <v>18923</v>
      </c>
      <c r="J12" s="576">
        <v>144.54222009514893</v>
      </c>
      <c r="K12" s="576">
        <v>96.395137117865502</v>
      </c>
      <c r="L12" s="577">
        <f t="shared" ref="L12:L62" si="1">J12+K12</f>
        <v>240.93735721301442</v>
      </c>
      <c r="M12" s="576">
        <v>105.41</v>
      </c>
      <c r="N12" s="576">
        <v>70.240000000000009</v>
      </c>
      <c r="O12" s="577">
        <f>M12+N12</f>
        <v>175.65</v>
      </c>
      <c r="P12" s="576">
        <f t="shared" ref="P12:Q43" si="2">F12+J12-M12</f>
        <v>86.212220095148922</v>
      </c>
      <c r="Q12" s="576">
        <f t="shared" si="2"/>
        <v>59.305137117865485</v>
      </c>
      <c r="R12" s="577">
        <f>P12+Q12</f>
        <v>145.51735721301441</v>
      </c>
    </row>
    <row r="13" spans="1:18" ht="21" customHeight="1">
      <c r="A13" s="574">
        <v>2</v>
      </c>
      <c r="B13" s="575" t="s">
        <v>671</v>
      </c>
      <c r="C13" s="576">
        <v>209.68992877094067</v>
      </c>
      <c r="D13" s="576">
        <v>139.60492924043541</v>
      </c>
      <c r="E13" s="577">
        <f t="shared" ref="E13:E62" si="3">C13+D13</f>
        <v>349.29485801137605</v>
      </c>
      <c r="F13" s="576">
        <v>91.06</v>
      </c>
      <c r="G13" s="576">
        <v>94.35</v>
      </c>
      <c r="H13" s="577">
        <f t="shared" si="0"/>
        <v>185.41</v>
      </c>
      <c r="I13" s="578">
        <v>25691</v>
      </c>
      <c r="J13" s="576">
        <v>196.23918915946049</v>
      </c>
      <c r="K13" s="576">
        <v>130.87182094250821</v>
      </c>
      <c r="L13" s="577">
        <f t="shared" si="1"/>
        <v>327.1110101019687</v>
      </c>
      <c r="M13" s="576">
        <v>164.82999999999998</v>
      </c>
      <c r="N13" s="576">
        <v>109.81</v>
      </c>
      <c r="O13" s="577">
        <f t="shared" ref="O13:O62" si="4">M13+N13</f>
        <v>274.64</v>
      </c>
      <c r="P13" s="576">
        <f t="shared" si="2"/>
        <v>122.46918915946054</v>
      </c>
      <c r="Q13" s="576">
        <f t="shared" si="2"/>
        <v>115.4118209425082</v>
      </c>
      <c r="R13" s="577">
        <f t="shared" ref="R13:R62" si="5">P13+Q13</f>
        <v>237.88101010196874</v>
      </c>
    </row>
    <row r="14" spans="1:18" ht="21" customHeight="1">
      <c r="A14" s="574">
        <v>3</v>
      </c>
      <c r="B14" s="575" t="s">
        <v>844</v>
      </c>
      <c r="C14" s="576">
        <v>198.80998345734199</v>
      </c>
      <c r="D14" s="576">
        <v>132.36140541195459</v>
      </c>
      <c r="E14" s="577">
        <f t="shared" si="3"/>
        <v>331.17138886929661</v>
      </c>
      <c r="F14" s="576">
        <v>35.1</v>
      </c>
      <c r="G14" s="576">
        <v>49.54</v>
      </c>
      <c r="H14" s="577">
        <f t="shared" si="0"/>
        <v>84.64</v>
      </c>
      <c r="I14" s="578">
        <v>24358</v>
      </c>
      <c r="J14" s="576">
        <v>186.05714723234357</v>
      </c>
      <c r="K14" s="576">
        <v>124.08142207456365</v>
      </c>
      <c r="L14" s="577">
        <f t="shared" si="1"/>
        <v>310.13856930690724</v>
      </c>
      <c r="M14" s="576">
        <v>215.51</v>
      </c>
      <c r="N14" s="576">
        <v>143.47999999999999</v>
      </c>
      <c r="O14" s="577">
        <f t="shared" si="4"/>
        <v>358.99</v>
      </c>
      <c r="P14" s="576">
        <f t="shared" si="2"/>
        <v>5.6471472323435705</v>
      </c>
      <c r="Q14" s="576">
        <f t="shared" si="2"/>
        <v>30.14142207456365</v>
      </c>
      <c r="R14" s="577">
        <f t="shared" si="5"/>
        <v>35.78856930690722</v>
      </c>
    </row>
    <row r="15" spans="1:18" ht="21" customHeight="1">
      <c r="A15" s="574">
        <v>4</v>
      </c>
      <c r="B15" s="575" t="s">
        <v>673</v>
      </c>
      <c r="C15" s="576">
        <v>204.79272907989849</v>
      </c>
      <c r="D15" s="576">
        <v>136.3445284174133</v>
      </c>
      <c r="E15" s="577">
        <f t="shared" si="3"/>
        <v>341.13725749731179</v>
      </c>
      <c r="F15" s="576">
        <v>-41.06</v>
      </c>
      <c r="G15" s="576">
        <v>-55.31</v>
      </c>
      <c r="H15" s="577">
        <f t="shared" si="0"/>
        <v>-96.37</v>
      </c>
      <c r="I15" s="578">
        <v>25091</v>
      </c>
      <c r="J15" s="576">
        <v>191.65612452609955</v>
      </c>
      <c r="K15" s="576">
        <v>127.81537734103279</v>
      </c>
      <c r="L15" s="577">
        <f t="shared" si="1"/>
        <v>319.47150186713236</v>
      </c>
      <c r="M15" s="576">
        <v>262.32</v>
      </c>
      <c r="N15" s="576">
        <v>92.01</v>
      </c>
      <c r="O15" s="577">
        <f t="shared" si="4"/>
        <v>354.33</v>
      </c>
      <c r="P15" s="576">
        <f t="shared" si="2"/>
        <v>-111.72387547390045</v>
      </c>
      <c r="Q15" s="576">
        <f t="shared" si="2"/>
        <v>-19.504622658967222</v>
      </c>
      <c r="R15" s="577">
        <f t="shared" si="5"/>
        <v>-131.22849813286768</v>
      </c>
    </row>
    <row r="16" spans="1:18" ht="21" customHeight="1">
      <c r="A16" s="574">
        <v>5</v>
      </c>
      <c r="B16" s="575" t="s">
        <v>674</v>
      </c>
      <c r="C16" s="576">
        <v>374.95695840670214</v>
      </c>
      <c r="D16" s="576">
        <v>249.64916634024479</v>
      </c>
      <c r="E16" s="577">
        <f t="shared" si="3"/>
        <v>624.60612474694699</v>
      </c>
      <c r="F16" s="576">
        <v>129.46</v>
      </c>
      <c r="G16" s="576">
        <v>63.73</v>
      </c>
      <c r="H16" s="577">
        <f t="shared" si="0"/>
        <v>193.19</v>
      </c>
      <c r="I16" s="578">
        <v>45322</v>
      </c>
      <c r="J16" s="576">
        <v>346.18942552197535</v>
      </c>
      <c r="K16" s="576">
        <v>230.87356151011471</v>
      </c>
      <c r="L16" s="577">
        <f t="shared" si="1"/>
        <v>577.06298703209006</v>
      </c>
      <c r="M16" s="576">
        <v>223.91000000000003</v>
      </c>
      <c r="N16" s="576">
        <v>262.19</v>
      </c>
      <c r="O16" s="577">
        <f t="shared" si="4"/>
        <v>486.1</v>
      </c>
      <c r="P16" s="576">
        <f t="shared" si="2"/>
        <v>251.73942552197531</v>
      </c>
      <c r="Q16" s="576">
        <f t="shared" si="2"/>
        <v>32.413561510114732</v>
      </c>
      <c r="R16" s="577">
        <f t="shared" si="5"/>
        <v>284.15298703209004</v>
      </c>
    </row>
    <row r="17" spans="1:18" ht="21" customHeight="1">
      <c r="A17" s="574">
        <v>6</v>
      </c>
      <c r="B17" s="575" t="s">
        <v>675</v>
      </c>
      <c r="C17" s="576">
        <v>560.39472264544065</v>
      </c>
      <c r="D17" s="576">
        <v>373.09310017979271</v>
      </c>
      <c r="E17" s="577">
        <f t="shared" si="3"/>
        <v>933.48782282523337</v>
      </c>
      <c r="F17" s="576">
        <v>-213.79</v>
      </c>
      <c r="G17" s="576">
        <v>-153.83000000000001</v>
      </c>
      <c r="H17" s="577">
        <f t="shared" si="0"/>
        <v>-367.62</v>
      </c>
      <c r="I17" s="578">
        <v>68659</v>
      </c>
      <c r="J17" s="576">
        <v>524.44772443654972</v>
      </c>
      <c r="K17" s="576">
        <v>349.75393538950101</v>
      </c>
      <c r="L17" s="577">
        <f t="shared" si="1"/>
        <v>874.20165982605067</v>
      </c>
      <c r="M17" s="576">
        <v>722.2600000000001</v>
      </c>
      <c r="N17" s="576">
        <v>481.50999999999988</v>
      </c>
      <c r="O17" s="577">
        <f t="shared" si="4"/>
        <v>1203.77</v>
      </c>
      <c r="P17" s="576">
        <f t="shared" si="2"/>
        <v>-411.60227556345035</v>
      </c>
      <c r="Q17" s="576">
        <f t="shared" si="2"/>
        <v>-285.58606461049885</v>
      </c>
      <c r="R17" s="577">
        <f t="shared" si="5"/>
        <v>-697.1883401739492</v>
      </c>
    </row>
    <row r="18" spans="1:18" ht="21" customHeight="1">
      <c r="A18" s="574">
        <v>7</v>
      </c>
      <c r="B18" s="575" t="s">
        <v>676</v>
      </c>
      <c r="C18" s="576">
        <v>511.22683774737726</v>
      </c>
      <c r="D18" s="576">
        <v>340.35867591665067</v>
      </c>
      <c r="E18" s="577">
        <f t="shared" si="3"/>
        <v>851.58551366402799</v>
      </c>
      <c r="F18" s="576">
        <v>-33.409999999999997</v>
      </c>
      <c r="G18" s="576">
        <v>-18.91</v>
      </c>
      <c r="H18" s="577">
        <f t="shared" si="0"/>
        <v>-52.319999999999993</v>
      </c>
      <c r="I18" s="578">
        <v>62635</v>
      </c>
      <c r="J18" s="576">
        <v>478.43375551760573</v>
      </c>
      <c r="K18" s="576">
        <v>319.06724163068782</v>
      </c>
      <c r="L18" s="577">
        <f t="shared" si="1"/>
        <v>797.50099714829355</v>
      </c>
      <c r="M18" s="576">
        <v>461.37</v>
      </c>
      <c r="N18" s="576">
        <v>307.58</v>
      </c>
      <c r="O18" s="577">
        <f t="shared" si="4"/>
        <v>768.95</v>
      </c>
      <c r="P18" s="576">
        <f t="shared" si="2"/>
        <v>-16.346244482394241</v>
      </c>
      <c r="Q18" s="576">
        <f t="shared" si="2"/>
        <v>-7.4227583693121915</v>
      </c>
      <c r="R18" s="577">
        <f t="shared" si="5"/>
        <v>-23.769002851706432</v>
      </c>
    </row>
    <row r="19" spans="1:18" ht="21" customHeight="1">
      <c r="A19" s="574">
        <v>8</v>
      </c>
      <c r="B19" s="575" t="s">
        <v>677</v>
      </c>
      <c r="C19" s="576">
        <v>285.49857998827343</v>
      </c>
      <c r="D19" s="576">
        <v>190.07593398081781</v>
      </c>
      <c r="E19" s="577">
        <f t="shared" si="3"/>
        <v>475.57451396909124</v>
      </c>
      <c r="F19" s="576">
        <v>9.39</v>
      </c>
      <c r="G19" s="576">
        <v>18.7</v>
      </c>
      <c r="H19" s="577">
        <f t="shared" si="0"/>
        <v>28.09</v>
      </c>
      <c r="I19" s="578">
        <v>34979</v>
      </c>
      <c r="J19" s="576">
        <v>267.1850296838881</v>
      </c>
      <c r="K19" s="576">
        <v>178.18556789334764</v>
      </c>
      <c r="L19" s="577">
        <f t="shared" si="1"/>
        <v>445.37059757723574</v>
      </c>
      <c r="M19" s="576">
        <v>323</v>
      </c>
      <c r="N19" s="576">
        <v>214.92999999999998</v>
      </c>
      <c r="O19" s="577">
        <f t="shared" si="4"/>
        <v>537.92999999999995</v>
      </c>
      <c r="P19" s="576">
        <f t="shared" si="2"/>
        <v>-46.42497031611191</v>
      </c>
      <c r="Q19" s="576">
        <f t="shared" si="2"/>
        <v>-18.044432106652351</v>
      </c>
      <c r="R19" s="577">
        <f t="shared" si="5"/>
        <v>-64.469402422764261</v>
      </c>
    </row>
    <row r="20" spans="1:18" ht="21" customHeight="1">
      <c r="A20" s="574">
        <v>9</v>
      </c>
      <c r="B20" s="575" t="s">
        <v>678</v>
      </c>
      <c r="C20" s="576">
        <v>298.57410316335603</v>
      </c>
      <c r="D20" s="576">
        <v>198.78120417828686</v>
      </c>
      <c r="E20" s="577">
        <f t="shared" si="3"/>
        <v>497.35530734164286</v>
      </c>
      <c r="F20" s="576">
        <v>-9.93</v>
      </c>
      <c r="G20" s="576">
        <v>-30.77</v>
      </c>
      <c r="H20" s="577">
        <f t="shared" si="0"/>
        <v>-40.700000000000003</v>
      </c>
      <c r="I20" s="578">
        <v>36581</v>
      </c>
      <c r="J20" s="576">
        <v>279.42181225496182</v>
      </c>
      <c r="K20" s="576">
        <v>186.346272309287</v>
      </c>
      <c r="L20" s="577">
        <f t="shared" si="1"/>
        <v>465.76808456424885</v>
      </c>
      <c r="M20" s="576">
        <v>267</v>
      </c>
      <c r="N20" s="576">
        <v>177.98</v>
      </c>
      <c r="O20" s="577">
        <f t="shared" si="4"/>
        <v>444.98</v>
      </c>
      <c r="P20" s="576">
        <f t="shared" si="2"/>
        <v>2.4918122549618147</v>
      </c>
      <c r="Q20" s="576">
        <f t="shared" si="2"/>
        <v>-22.403727690712998</v>
      </c>
      <c r="R20" s="577">
        <f t="shared" si="5"/>
        <v>-19.911915435751183</v>
      </c>
    </row>
    <row r="21" spans="1:18" ht="21" customHeight="1">
      <c r="A21" s="574">
        <v>10</v>
      </c>
      <c r="B21" s="575" t="s">
        <v>679</v>
      </c>
      <c r="C21" s="576">
        <v>185.56305829307291</v>
      </c>
      <c r="D21" s="576">
        <v>123.54202118567977</v>
      </c>
      <c r="E21" s="577">
        <f t="shared" si="3"/>
        <v>309.10507947875271</v>
      </c>
      <c r="F21" s="576">
        <v>-9.98</v>
      </c>
      <c r="G21" s="576">
        <v>-18.079999999999998</v>
      </c>
      <c r="H21" s="577">
        <f t="shared" si="0"/>
        <v>-28.06</v>
      </c>
      <c r="I21" s="578">
        <v>22735</v>
      </c>
      <c r="J21" s="576">
        <v>173.65995739910218</v>
      </c>
      <c r="K21" s="576">
        <v>115.81374213257266</v>
      </c>
      <c r="L21" s="577">
        <f t="shared" si="1"/>
        <v>289.47369953167481</v>
      </c>
      <c r="M21" s="576">
        <v>176.54000000000002</v>
      </c>
      <c r="N21" s="576">
        <v>117.7</v>
      </c>
      <c r="O21" s="577">
        <f t="shared" si="4"/>
        <v>294.24</v>
      </c>
      <c r="P21" s="576">
        <f t="shared" si="2"/>
        <v>-12.860042600897827</v>
      </c>
      <c r="Q21" s="576">
        <f t="shared" si="2"/>
        <v>-19.966257867427345</v>
      </c>
      <c r="R21" s="577">
        <f t="shared" si="5"/>
        <v>-32.826300468325172</v>
      </c>
    </row>
    <row r="22" spans="1:18" ht="21" customHeight="1">
      <c r="A22" s="574">
        <v>11</v>
      </c>
      <c r="B22" s="575" t="s">
        <v>680</v>
      </c>
      <c r="C22" s="576">
        <v>654.2985267211742</v>
      </c>
      <c r="D22" s="576">
        <v>435.61128596124183</v>
      </c>
      <c r="E22" s="577">
        <f t="shared" si="3"/>
        <v>1089.909812682416</v>
      </c>
      <c r="F22" s="576">
        <v>-19.75</v>
      </c>
      <c r="G22" s="576">
        <v>-126.24</v>
      </c>
      <c r="H22" s="577">
        <f t="shared" si="0"/>
        <v>-145.99</v>
      </c>
      <c r="I22" s="578">
        <v>80164</v>
      </c>
      <c r="J22" s="576">
        <v>612.32798878124606</v>
      </c>
      <c r="K22" s="576">
        <v>408.36124144779211</v>
      </c>
      <c r="L22" s="577">
        <f t="shared" si="1"/>
        <v>1020.6892302290382</v>
      </c>
      <c r="M22" s="576">
        <v>479.15</v>
      </c>
      <c r="N22" s="576">
        <v>428.21999999999997</v>
      </c>
      <c r="O22" s="577">
        <f t="shared" si="4"/>
        <v>907.36999999999989</v>
      </c>
      <c r="P22" s="576">
        <f t="shared" si="2"/>
        <v>113.42798878124609</v>
      </c>
      <c r="Q22" s="576">
        <f t="shared" si="2"/>
        <v>-146.09875855220787</v>
      </c>
      <c r="R22" s="577">
        <f t="shared" si="5"/>
        <v>-32.670769770961783</v>
      </c>
    </row>
    <row r="23" spans="1:18" ht="21" customHeight="1">
      <c r="A23" s="574">
        <v>12</v>
      </c>
      <c r="B23" s="575" t="s">
        <v>681</v>
      </c>
      <c r="C23" s="576">
        <v>661.40762827267042</v>
      </c>
      <c r="D23" s="576">
        <v>440.34430115599559</v>
      </c>
      <c r="E23" s="577">
        <f t="shared" si="3"/>
        <v>1101.751929428666</v>
      </c>
      <c r="F23" s="576">
        <v>-35.369999999999997</v>
      </c>
      <c r="G23" s="576">
        <v>-55.77</v>
      </c>
      <c r="H23" s="577">
        <f t="shared" si="0"/>
        <v>-91.14</v>
      </c>
      <c r="I23" s="578">
        <v>81035</v>
      </c>
      <c r="J23" s="576">
        <v>618.98107094067507</v>
      </c>
      <c r="K23" s="576">
        <v>412.79817874260061</v>
      </c>
      <c r="L23" s="577">
        <f t="shared" si="1"/>
        <v>1031.7792496832758</v>
      </c>
      <c r="M23" s="576">
        <v>629.71</v>
      </c>
      <c r="N23" s="576">
        <v>419.78999999999996</v>
      </c>
      <c r="O23" s="577">
        <f t="shared" si="4"/>
        <v>1049.5</v>
      </c>
      <c r="P23" s="576">
        <f t="shared" si="2"/>
        <v>-46.098929059324973</v>
      </c>
      <c r="Q23" s="576">
        <f t="shared" si="2"/>
        <v>-62.761821257399333</v>
      </c>
      <c r="R23" s="577">
        <f t="shared" si="5"/>
        <v>-108.86075031672431</v>
      </c>
    </row>
    <row r="24" spans="1:18" ht="21" customHeight="1">
      <c r="A24" s="574">
        <v>13</v>
      </c>
      <c r="B24" s="575" t="s">
        <v>682</v>
      </c>
      <c r="C24" s="576">
        <v>462.923279680532</v>
      </c>
      <c r="D24" s="576">
        <v>308.21204779678078</v>
      </c>
      <c r="E24" s="577">
        <f t="shared" si="3"/>
        <v>771.13532747731279</v>
      </c>
      <c r="F24" s="576">
        <v>-27.07</v>
      </c>
      <c r="G24" s="576">
        <v>-24.19</v>
      </c>
      <c r="H24" s="577">
        <f t="shared" si="0"/>
        <v>-51.260000000000005</v>
      </c>
      <c r="I24" s="578">
        <v>56197</v>
      </c>
      <c r="J24" s="576">
        <v>429.25747200164267</v>
      </c>
      <c r="K24" s="576">
        <v>286.27160178685665</v>
      </c>
      <c r="L24" s="577">
        <f t="shared" si="1"/>
        <v>715.52907378849932</v>
      </c>
      <c r="M24" s="576">
        <v>385.31200000000001</v>
      </c>
      <c r="N24" s="576">
        <v>256.87799999999999</v>
      </c>
      <c r="O24" s="577">
        <f t="shared" si="4"/>
        <v>642.19000000000005</v>
      </c>
      <c r="P24" s="576">
        <f t="shared" si="2"/>
        <v>16.875472001642663</v>
      </c>
      <c r="Q24" s="576">
        <f t="shared" si="2"/>
        <v>5.203601786856666</v>
      </c>
      <c r="R24" s="577">
        <f t="shared" si="5"/>
        <v>22.079073788499329</v>
      </c>
    </row>
    <row r="25" spans="1:18" ht="21" customHeight="1">
      <c r="A25" s="574">
        <v>14</v>
      </c>
      <c r="B25" s="575" t="s">
        <v>683</v>
      </c>
      <c r="C25" s="576">
        <v>191.12954194189084</v>
      </c>
      <c r="D25" s="576">
        <v>127.24801012118158</v>
      </c>
      <c r="E25" s="577">
        <f t="shared" si="3"/>
        <v>318.37755206307241</v>
      </c>
      <c r="F25" s="576">
        <v>6.4</v>
      </c>
      <c r="G25" s="576">
        <v>11.82</v>
      </c>
      <c r="H25" s="577">
        <f t="shared" si="0"/>
        <v>18.22</v>
      </c>
      <c r="I25" s="578">
        <v>23417</v>
      </c>
      <c r="J25" s="576">
        <v>178.86937419902247</v>
      </c>
      <c r="K25" s="576">
        <v>119.28789969291637</v>
      </c>
      <c r="L25" s="577">
        <f t="shared" si="1"/>
        <v>298.15727389193887</v>
      </c>
      <c r="M25" s="576">
        <v>162.56964618040001</v>
      </c>
      <c r="N25" s="576">
        <v>108.39091763440001</v>
      </c>
      <c r="O25" s="577">
        <f t="shared" si="4"/>
        <v>270.96056381480003</v>
      </c>
      <c r="P25" s="576">
        <f t="shared" si="2"/>
        <v>22.699728018622466</v>
      </c>
      <c r="Q25" s="576">
        <f t="shared" si="2"/>
        <v>22.716982058516351</v>
      </c>
      <c r="R25" s="577">
        <f t="shared" si="5"/>
        <v>45.416710077138816</v>
      </c>
    </row>
    <row r="26" spans="1:18" ht="21" customHeight="1">
      <c r="A26" s="574">
        <v>15</v>
      </c>
      <c r="B26" s="575" t="s">
        <v>684</v>
      </c>
      <c r="C26" s="576">
        <v>369.28150470251995</v>
      </c>
      <c r="D26" s="576">
        <v>245.85595806135456</v>
      </c>
      <c r="E26" s="577">
        <f t="shared" si="3"/>
        <v>615.13746276387451</v>
      </c>
      <c r="F26" s="576">
        <v>35.19</v>
      </c>
      <c r="G26" s="576">
        <v>80.48</v>
      </c>
      <c r="H26" s="577">
        <f t="shared" si="0"/>
        <v>115.67</v>
      </c>
      <c r="I26" s="578">
        <v>45244</v>
      </c>
      <c r="J26" s="576">
        <v>345.59362711963843</v>
      </c>
      <c r="K26" s="576">
        <v>230.47622384192289</v>
      </c>
      <c r="L26" s="577">
        <f t="shared" si="1"/>
        <v>576.06985096156131</v>
      </c>
      <c r="M26" s="576">
        <v>362.69</v>
      </c>
      <c r="N26" s="576">
        <v>241.46999999999997</v>
      </c>
      <c r="O26" s="577">
        <f t="shared" si="4"/>
        <v>604.16</v>
      </c>
      <c r="P26" s="576">
        <f t="shared" si="2"/>
        <v>18.093627119638427</v>
      </c>
      <c r="Q26" s="576">
        <f t="shared" si="2"/>
        <v>69.486223841922936</v>
      </c>
      <c r="R26" s="577">
        <f t="shared" si="5"/>
        <v>87.579850961561363</v>
      </c>
    </row>
    <row r="27" spans="1:18" ht="21" customHeight="1">
      <c r="A27" s="574">
        <v>16</v>
      </c>
      <c r="B27" s="575" t="s">
        <v>685</v>
      </c>
      <c r="C27" s="576">
        <v>425.23201117267672</v>
      </c>
      <c r="D27" s="576">
        <v>283.10603746438227</v>
      </c>
      <c r="E27" s="577">
        <f t="shared" si="3"/>
        <v>708.33804863705905</v>
      </c>
      <c r="F27" s="576">
        <v>-8.57</v>
      </c>
      <c r="G27" s="576">
        <v>17.59</v>
      </c>
      <c r="H27" s="577">
        <f t="shared" si="0"/>
        <v>9.02</v>
      </c>
      <c r="I27" s="578">
        <v>52099</v>
      </c>
      <c r="J27" s="576">
        <v>397.95514055578735</v>
      </c>
      <c r="K27" s="576">
        <v>265.39609198877952</v>
      </c>
      <c r="L27" s="577">
        <f t="shared" si="1"/>
        <v>663.35123254456687</v>
      </c>
      <c r="M27" s="576">
        <v>405.63719079999998</v>
      </c>
      <c r="N27" s="576">
        <v>270.41812720000001</v>
      </c>
      <c r="O27" s="577">
        <f t="shared" si="4"/>
        <v>676.05531799999994</v>
      </c>
      <c r="P27" s="576">
        <f t="shared" si="2"/>
        <v>-16.252050244212626</v>
      </c>
      <c r="Q27" s="576">
        <f t="shared" si="2"/>
        <v>12.567964788779477</v>
      </c>
      <c r="R27" s="577">
        <f t="shared" si="5"/>
        <v>-3.6840854554331486</v>
      </c>
    </row>
    <row r="28" spans="1:18" ht="21" customHeight="1">
      <c r="A28" s="574">
        <v>17</v>
      </c>
      <c r="B28" s="575" t="s">
        <v>686</v>
      </c>
      <c r="C28" s="576">
        <v>298.84344914636335</v>
      </c>
      <c r="D28" s="576">
        <v>198.96052622355307</v>
      </c>
      <c r="E28" s="577">
        <f t="shared" si="3"/>
        <v>497.80397536991643</v>
      </c>
      <c r="F28" s="576">
        <v>-43.45</v>
      </c>
      <c r="G28" s="576">
        <v>-38.130000000000003</v>
      </c>
      <c r="H28" s="577">
        <f t="shared" si="0"/>
        <v>-81.580000000000013</v>
      </c>
      <c r="I28" s="578">
        <v>36614</v>
      </c>
      <c r="J28" s="576">
        <v>279.67388080979669</v>
      </c>
      <c r="K28" s="576">
        <v>186.51437670736817</v>
      </c>
      <c r="L28" s="577">
        <f t="shared" si="1"/>
        <v>466.18825751716486</v>
      </c>
      <c r="M28" s="576">
        <v>249.97072517999999</v>
      </c>
      <c r="N28" s="576">
        <v>166.64715011999999</v>
      </c>
      <c r="O28" s="577">
        <f t="shared" si="4"/>
        <v>416.61787529999998</v>
      </c>
      <c r="P28" s="576">
        <f t="shared" si="2"/>
        <v>-13.746844370203291</v>
      </c>
      <c r="Q28" s="576">
        <f t="shared" si="2"/>
        <v>-18.262773412631816</v>
      </c>
      <c r="R28" s="577">
        <f t="shared" si="5"/>
        <v>-32.009617782835107</v>
      </c>
    </row>
    <row r="29" spans="1:18" ht="21" customHeight="1">
      <c r="A29" s="574">
        <v>18</v>
      </c>
      <c r="B29" s="575" t="s">
        <v>687</v>
      </c>
      <c r="C29" s="576">
        <v>249.16952028022564</v>
      </c>
      <c r="D29" s="576">
        <v>165.88919387536538</v>
      </c>
      <c r="E29" s="577">
        <f t="shared" si="3"/>
        <v>415.05871415559102</v>
      </c>
      <c r="F29" s="576">
        <v>57.38</v>
      </c>
      <c r="G29" s="576">
        <v>65.98</v>
      </c>
      <c r="H29" s="577">
        <f t="shared" si="0"/>
        <v>123.36000000000001</v>
      </c>
      <c r="I29" s="578">
        <v>30528</v>
      </c>
      <c r="J29" s="576">
        <v>233.18632854540542</v>
      </c>
      <c r="K29" s="576">
        <v>155.51185044306919</v>
      </c>
      <c r="L29" s="577">
        <f t="shared" si="1"/>
        <v>388.69817898847464</v>
      </c>
      <c r="M29" s="576">
        <v>275.98</v>
      </c>
      <c r="N29" s="576">
        <v>183.99</v>
      </c>
      <c r="O29" s="577">
        <f t="shared" si="4"/>
        <v>459.97</v>
      </c>
      <c r="P29" s="576">
        <f t="shared" si="2"/>
        <v>14.586328545405422</v>
      </c>
      <c r="Q29" s="576">
        <f t="shared" si="2"/>
        <v>37.501850443069202</v>
      </c>
      <c r="R29" s="577">
        <f t="shared" si="5"/>
        <v>52.088178988474624</v>
      </c>
    </row>
    <row r="30" spans="1:18" ht="21" customHeight="1">
      <c r="A30" s="574">
        <v>19</v>
      </c>
      <c r="B30" s="575" t="s">
        <v>688</v>
      </c>
      <c r="C30" s="576">
        <v>242.59585742166234</v>
      </c>
      <c r="D30" s="576">
        <v>161.52681052053413</v>
      </c>
      <c r="E30" s="577">
        <f t="shared" si="3"/>
        <v>404.12266794219647</v>
      </c>
      <c r="F30" s="576">
        <v>7.91</v>
      </c>
      <c r="G30" s="576">
        <v>20.11</v>
      </c>
      <c r="H30" s="577">
        <f t="shared" si="0"/>
        <v>28.02</v>
      </c>
      <c r="I30" s="578">
        <v>29127</v>
      </c>
      <c r="J30" s="576">
        <v>222.48487262650758</v>
      </c>
      <c r="K30" s="576">
        <v>148.37505463362407</v>
      </c>
      <c r="L30" s="577">
        <f t="shared" si="1"/>
        <v>370.85992726013166</v>
      </c>
      <c r="M30" s="576">
        <v>276.99400000000003</v>
      </c>
      <c r="N30" s="576">
        <v>184.65600000000001</v>
      </c>
      <c r="O30" s="577">
        <f t="shared" si="4"/>
        <v>461.65000000000003</v>
      </c>
      <c r="P30" s="576">
        <f t="shared" si="2"/>
        <v>-46.59912737349245</v>
      </c>
      <c r="Q30" s="576">
        <f t="shared" si="2"/>
        <v>-16.170945366375918</v>
      </c>
      <c r="R30" s="577">
        <f t="shared" si="5"/>
        <v>-62.770072739868368</v>
      </c>
    </row>
    <row r="31" spans="1:18" ht="21" customHeight="1">
      <c r="A31" s="574">
        <v>20</v>
      </c>
      <c r="B31" s="575" t="s">
        <v>689</v>
      </c>
      <c r="C31" s="576">
        <v>122.82176825133763</v>
      </c>
      <c r="D31" s="576">
        <v>81.770852641394725</v>
      </c>
      <c r="E31" s="577">
        <f t="shared" si="3"/>
        <v>204.59262089273236</v>
      </c>
      <c r="F31" s="576">
        <v>5.21</v>
      </c>
      <c r="G31" s="576">
        <v>-6.51</v>
      </c>
      <c r="H31" s="577">
        <f t="shared" si="0"/>
        <v>-1.2999999999999998</v>
      </c>
      <c r="I31" s="578">
        <v>15048</v>
      </c>
      <c r="J31" s="576">
        <v>114.94326100469276</v>
      </c>
      <c r="K31" s="576">
        <v>76.655605525003438</v>
      </c>
      <c r="L31" s="577">
        <f t="shared" si="1"/>
        <v>191.59886652969618</v>
      </c>
      <c r="M31" s="576">
        <v>122.41800000000001</v>
      </c>
      <c r="N31" s="576">
        <v>81.611999999999995</v>
      </c>
      <c r="O31" s="577">
        <f t="shared" si="4"/>
        <v>204.03</v>
      </c>
      <c r="P31" s="576">
        <f t="shared" si="2"/>
        <v>-2.2647389953072548</v>
      </c>
      <c r="Q31" s="576">
        <f t="shared" si="2"/>
        <v>-11.466394474996562</v>
      </c>
      <c r="R31" s="577">
        <f t="shared" si="5"/>
        <v>-13.731133470303817</v>
      </c>
    </row>
    <row r="32" spans="1:18" ht="21" customHeight="1">
      <c r="A32" s="574">
        <v>21</v>
      </c>
      <c r="B32" s="575" t="s">
        <v>690</v>
      </c>
      <c r="C32" s="576">
        <v>309.82133845378291</v>
      </c>
      <c r="D32" s="576">
        <v>206.26925806849431</v>
      </c>
      <c r="E32" s="577">
        <f t="shared" si="3"/>
        <v>516.09059652227722</v>
      </c>
      <c r="F32" s="576">
        <v>3.16</v>
      </c>
      <c r="G32" s="576">
        <v>-11.63</v>
      </c>
      <c r="H32" s="577">
        <f t="shared" si="0"/>
        <v>-8.4700000000000006</v>
      </c>
      <c r="I32" s="578">
        <v>37959</v>
      </c>
      <c r="J32" s="576">
        <v>289.94758402958081</v>
      </c>
      <c r="K32" s="576">
        <v>193.36590444734222</v>
      </c>
      <c r="L32" s="577">
        <f t="shared" si="1"/>
        <v>483.313488476923</v>
      </c>
      <c r="M32" s="576">
        <v>246.982</v>
      </c>
      <c r="N32" s="576">
        <v>164.65799999999999</v>
      </c>
      <c r="O32" s="577">
        <f t="shared" si="4"/>
        <v>411.64</v>
      </c>
      <c r="P32" s="576">
        <f t="shared" si="2"/>
        <v>46.125584029580835</v>
      </c>
      <c r="Q32" s="576">
        <f t="shared" si="2"/>
        <v>17.077904447342235</v>
      </c>
      <c r="R32" s="577">
        <f t="shared" si="5"/>
        <v>63.20348847692307</v>
      </c>
    </row>
    <row r="33" spans="1:18" ht="21" customHeight="1">
      <c r="A33" s="574">
        <v>22</v>
      </c>
      <c r="B33" s="575" t="s">
        <v>691</v>
      </c>
      <c r="C33" s="576">
        <v>309.88663444966346</v>
      </c>
      <c r="D33" s="576">
        <v>206.31273007946794</v>
      </c>
      <c r="E33" s="577">
        <f t="shared" si="3"/>
        <v>516.19936452913134</v>
      </c>
      <c r="F33" s="576">
        <v>-39.090000000000003</v>
      </c>
      <c r="G33" s="576">
        <v>-19.95</v>
      </c>
      <c r="H33" s="577">
        <f t="shared" si="0"/>
        <v>-59.040000000000006</v>
      </c>
      <c r="I33" s="578">
        <v>37967</v>
      </c>
      <c r="J33" s="576">
        <v>290.00869155802565</v>
      </c>
      <c r="K33" s="576">
        <v>193.40665702869521</v>
      </c>
      <c r="L33" s="577">
        <f t="shared" si="1"/>
        <v>483.41534858672082</v>
      </c>
      <c r="M33" s="576">
        <v>347.1</v>
      </c>
      <c r="N33" s="576">
        <v>231.36</v>
      </c>
      <c r="O33" s="577">
        <f t="shared" si="4"/>
        <v>578.46</v>
      </c>
      <c r="P33" s="576">
        <f t="shared" si="2"/>
        <v>-96.18130844197438</v>
      </c>
      <c r="Q33" s="576">
        <f t="shared" si="2"/>
        <v>-57.903342971304795</v>
      </c>
      <c r="R33" s="577">
        <f t="shared" si="5"/>
        <v>-154.08465141327918</v>
      </c>
    </row>
    <row r="34" spans="1:18" ht="21" customHeight="1">
      <c r="A34" s="574">
        <v>23</v>
      </c>
      <c r="B34" s="575" t="s">
        <v>692</v>
      </c>
      <c r="C34" s="576">
        <v>492.24909846097637</v>
      </c>
      <c r="D34" s="576">
        <v>327.72774325761168</v>
      </c>
      <c r="E34" s="577">
        <f t="shared" si="3"/>
        <v>819.97684171858805</v>
      </c>
      <c r="F34" s="576">
        <v>18.239999999999998</v>
      </c>
      <c r="G34" s="576">
        <v>70.430000000000007</v>
      </c>
      <c r="H34" s="577">
        <f t="shared" si="0"/>
        <v>88.67</v>
      </c>
      <c r="I34" s="578">
        <v>60148</v>
      </c>
      <c r="J34" s="576">
        <v>459.43695261232455</v>
      </c>
      <c r="K34" s="576">
        <v>306.39828290257225</v>
      </c>
      <c r="L34" s="577">
        <f t="shared" si="1"/>
        <v>765.83523551489679</v>
      </c>
      <c r="M34" s="576">
        <v>394.82</v>
      </c>
      <c r="N34" s="576">
        <v>263.2</v>
      </c>
      <c r="O34" s="577">
        <f t="shared" si="4"/>
        <v>658.02</v>
      </c>
      <c r="P34" s="576">
        <f t="shared" si="2"/>
        <v>82.856952612324562</v>
      </c>
      <c r="Q34" s="576">
        <f t="shared" si="2"/>
        <v>113.62828290257227</v>
      </c>
      <c r="R34" s="577">
        <f t="shared" si="5"/>
        <v>196.48523551489683</v>
      </c>
    </row>
    <row r="35" spans="1:18" ht="21" customHeight="1">
      <c r="A35" s="574">
        <v>24</v>
      </c>
      <c r="B35" s="575" t="s">
        <v>715</v>
      </c>
      <c r="C35" s="576">
        <v>306.84220864173227</v>
      </c>
      <c r="D35" s="576">
        <v>204.28584756782254</v>
      </c>
      <c r="E35" s="577">
        <f t="shared" si="3"/>
        <v>511.12805620955481</v>
      </c>
      <c r="F35" s="576">
        <v>153.86000000000001</v>
      </c>
      <c r="G35" s="576">
        <v>168.72</v>
      </c>
      <c r="H35" s="577">
        <f t="shared" si="0"/>
        <v>322.58000000000004</v>
      </c>
      <c r="I35" s="578">
        <v>37594</v>
      </c>
      <c r="J35" s="576">
        <v>287.15955304428627</v>
      </c>
      <c r="K35" s="576">
        <v>191.50656792311133</v>
      </c>
      <c r="L35" s="577">
        <f t="shared" si="1"/>
        <v>478.6661209673976</v>
      </c>
      <c r="M35" s="576">
        <v>292.42</v>
      </c>
      <c r="N35" s="576">
        <v>194.96</v>
      </c>
      <c r="O35" s="577">
        <f t="shared" si="4"/>
        <v>487.38</v>
      </c>
      <c r="P35" s="576">
        <f t="shared" si="2"/>
        <v>148.59955304428627</v>
      </c>
      <c r="Q35" s="576">
        <f t="shared" si="2"/>
        <v>165.26656792311135</v>
      </c>
      <c r="R35" s="577">
        <f t="shared" si="5"/>
        <v>313.86612096739759</v>
      </c>
    </row>
    <row r="36" spans="1:18" ht="21" customHeight="1">
      <c r="A36" s="574">
        <v>25</v>
      </c>
      <c r="B36" s="575" t="s">
        <v>693</v>
      </c>
      <c r="C36" s="576">
        <v>478.73116432164807</v>
      </c>
      <c r="D36" s="576">
        <v>318.72977854301604</v>
      </c>
      <c r="E36" s="577">
        <f t="shared" si="3"/>
        <v>797.46094286466405</v>
      </c>
      <c r="F36" s="576">
        <v>-25.35</v>
      </c>
      <c r="G36" s="576">
        <v>-23.5</v>
      </c>
      <c r="H36" s="577">
        <f t="shared" si="0"/>
        <v>-48.85</v>
      </c>
      <c r="I36" s="578">
        <v>58414</v>
      </c>
      <c r="J36" s="576">
        <v>446.19189582191137</v>
      </c>
      <c r="K36" s="576">
        <v>297.56516089430829</v>
      </c>
      <c r="L36" s="577">
        <f t="shared" si="1"/>
        <v>743.75705671621972</v>
      </c>
      <c r="M36" s="576">
        <v>351.23399999999998</v>
      </c>
      <c r="N36" s="576">
        <v>234.15600000000001</v>
      </c>
      <c r="O36" s="577">
        <f t="shared" si="4"/>
        <v>585.39</v>
      </c>
      <c r="P36" s="576">
        <f t="shared" si="2"/>
        <v>69.60789582191137</v>
      </c>
      <c r="Q36" s="576">
        <f t="shared" si="2"/>
        <v>39.909160894308286</v>
      </c>
      <c r="R36" s="577">
        <f t="shared" si="5"/>
        <v>109.51705671621966</v>
      </c>
    </row>
    <row r="37" spans="1:18" ht="21" customHeight="1">
      <c r="A37" s="574">
        <v>26</v>
      </c>
      <c r="B37" s="575" t="s">
        <v>694</v>
      </c>
      <c r="C37" s="576">
        <v>464.78506067732729</v>
      </c>
      <c r="D37" s="576">
        <v>309.43920811165754</v>
      </c>
      <c r="E37" s="577">
        <f t="shared" si="3"/>
        <v>774.22426878898477</v>
      </c>
      <c r="F37" s="576">
        <v>322.54000000000002</v>
      </c>
      <c r="G37" s="576">
        <v>208.9</v>
      </c>
      <c r="H37" s="577">
        <f t="shared" si="0"/>
        <v>531.44000000000005</v>
      </c>
      <c r="I37" s="578">
        <v>56945</v>
      </c>
      <c r="J37" s="576">
        <v>434.97102591123269</v>
      </c>
      <c r="K37" s="576">
        <v>290.08196814336264</v>
      </c>
      <c r="L37" s="577">
        <f t="shared" si="1"/>
        <v>725.05299405459527</v>
      </c>
      <c r="M37" s="576">
        <v>378.47</v>
      </c>
      <c r="N37" s="576">
        <v>126.16</v>
      </c>
      <c r="O37" s="577">
        <f t="shared" si="4"/>
        <v>504.63</v>
      </c>
      <c r="P37" s="576">
        <f t="shared" si="2"/>
        <v>379.04102591123274</v>
      </c>
      <c r="Q37" s="576">
        <f t="shared" si="2"/>
        <v>372.82196814336271</v>
      </c>
      <c r="R37" s="577">
        <f t="shared" si="5"/>
        <v>751.86299405459545</v>
      </c>
    </row>
    <row r="38" spans="1:18" ht="21" customHeight="1">
      <c r="A38" s="574">
        <v>27</v>
      </c>
      <c r="B38" s="575" t="s">
        <v>695</v>
      </c>
      <c r="C38" s="576">
        <v>450.77906956094671</v>
      </c>
      <c r="D38" s="576">
        <v>300.1144617578143</v>
      </c>
      <c r="E38" s="577">
        <f t="shared" si="3"/>
        <v>750.89353131876101</v>
      </c>
      <c r="F38" s="576">
        <v>-8.31</v>
      </c>
      <c r="G38" s="576">
        <v>3.24</v>
      </c>
      <c r="H38" s="577">
        <f t="shared" si="0"/>
        <v>-5.07</v>
      </c>
      <c r="I38" s="578">
        <v>55229</v>
      </c>
      <c r="J38" s="576">
        <v>421.86346105982034</v>
      </c>
      <c r="K38" s="576">
        <v>281.34053944314297</v>
      </c>
      <c r="L38" s="577">
        <f t="shared" si="1"/>
        <v>703.20400050296325</v>
      </c>
      <c r="M38" s="576">
        <v>391.27507254399995</v>
      </c>
      <c r="N38" s="576">
        <v>260.84338169599999</v>
      </c>
      <c r="O38" s="577">
        <f t="shared" si="4"/>
        <v>652.11845423999989</v>
      </c>
      <c r="P38" s="576">
        <f t="shared" si="2"/>
        <v>22.278388515820382</v>
      </c>
      <c r="Q38" s="576">
        <f t="shared" si="2"/>
        <v>23.737157747142987</v>
      </c>
      <c r="R38" s="577">
        <f t="shared" si="5"/>
        <v>46.015546262963369</v>
      </c>
    </row>
    <row r="39" spans="1:18" ht="21" customHeight="1">
      <c r="A39" s="574">
        <v>28</v>
      </c>
      <c r="B39" s="575" t="s">
        <v>696</v>
      </c>
      <c r="C39" s="576">
        <v>431.23108079420336</v>
      </c>
      <c r="D39" s="576">
        <v>287.10002847258437</v>
      </c>
      <c r="E39" s="577">
        <f t="shared" si="3"/>
        <v>718.33110926678773</v>
      </c>
      <c r="F39" s="576">
        <v>-57.05</v>
      </c>
      <c r="G39" s="576">
        <v>70.83</v>
      </c>
      <c r="H39" s="577">
        <f t="shared" si="0"/>
        <v>13.780000000000001</v>
      </c>
      <c r="I39" s="578">
        <v>52834</v>
      </c>
      <c r="J39" s="576">
        <v>403.56939473165454</v>
      </c>
      <c r="K39" s="576">
        <v>269.1402354005869</v>
      </c>
      <c r="L39" s="577">
        <f t="shared" si="1"/>
        <v>672.7096301322415</v>
      </c>
      <c r="M39" s="576">
        <v>306.46767</v>
      </c>
      <c r="N39" s="576">
        <v>204.31178</v>
      </c>
      <c r="O39" s="577">
        <f t="shared" si="4"/>
        <v>510.77945</v>
      </c>
      <c r="P39" s="576">
        <f t="shared" si="2"/>
        <v>40.051724731654531</v>
      </c>
      <c r="Q39" s="576">
        <f t="shared" si="2"/>
        <v>135.65845540058689</v>
      </c>
      <c r="R39" s="577">
        <f t="shared" si="5"/>
        <v>175.71018013224142</v>
      </c>
    </row>
    <row r="40" spans="1:18" ht="21" customHeight="1">
      <c r="A40" s="574">
        <v>29</v>
      </c>
      <c r="B40" s="575" t="s">
        <v>716</v>
      </c>
      <c r="C40" s="576">
        <v>292.57352807013433</v>
      </c>
      <c r="D40" s="576">
        <v>194.79286031920518</v>
      </c>
      <c r="E40" s="577">
        <f t="shared" si="3"/>
        <v>487.36638838933948</v>
      </c>
      <c r="F40" s="576">
        <v>-39.869999999999997</v>
      </c>
      <c r="G40" s="576">
        <v>-57.66</v>
      </c>
      <c r="H40" s="577">
        <f t="shared" si="0"/>
        <v>-97.53</v>
      </c>
      <c r="I40" s="578">
        <v>35566</v>
      </c>
      <c r="J40" s="576">
        <v>271.66879458352622</v>
      </c>
      <c r="K40" s="576">
        <v>181.17578855012442</v>
      </c>
      <c r="L40" s="577">
        <f t="shared" si="1"/>
        <v>452.84458313365064</v>
      </c>
      <c r="M40" s="576">
        <v>200.25</v>
      </c>
      <c r="N40" s="576">
        <v>133.49</v>
      </c>
      <c r="O40" s="577">
        <f t="shared" si="4"/>
        <v>333.74</v>
      </c>
      <c r="P40" s="576">
        <f t="shared" si="2"/>
        <v>31.548794583526217</v>
      </c>
      <c r="Q40" s="576">
        <f t="shared" si="2"/>
        <v>-9.9742114498755825</v>
      </c>
      <c r="R40" s="577">
        <f t="shared" si="5"/>
        <v>21.574583133650634</v>
      </c>
    </row>
    <row r="41" spans="1:18" ht="21" customHeight="1">
      <c r="A41" s="574">
        <v>30</v>
      </c>
      <c r="B41" s="575" t="s">
        <v>697</v>
      </c>
      <c r="C41" s="576">
        <v>353.50435969787907</v>
      </c>
      <c r="D41" s="576">
        <v>235.35203340985163</v>
      </c>
      <c r="E41" s="577">
        <f t="shared" si="3"/>
        <v>588.8563931077307</v>
      </c>
      <c r="F41" s="576">
        <v>20.309999999999999</v>
      </c>
      <c r="G41" s="576">
        <v>45.88</v>
      </c>
      <c r="H41" s="577">
        <f t="shared" si="0"/>
        <v>66.19</v>
      </c>
      <c r="I41" s="578">
        <v>43311</v>
      </c>
      <c r="J41" s="576">
        <v>330.82852055916055</v>
      </c>
      <c r="K41" s="576">
        <v>220.62938137250293</v>
      </c>
      <c r="L41" s="577">
        <f t="shared" si="1"/>
        <v>551.45790193166351</v>
      </c>
      <c r="M41" s="576">
        <v>374.31</v>
      </c>
      <c r="N41" s="576">
        <v>249.53</v>
      </c>
      <c r="O41" s="577">
        <f t="shared" si="4"/>
        <v>623.84</v>
      </c>
      <c r="P41" s="576">
        <f t="shared" si="2"/>
        <v>-23.171479440839448</v>
      </c>
      <c r="Q41" s="576">
        <f t="shared" si="2"/>
        <v>16.979381372502957</v>
      </c>
      <c r="R41" s="577">
        <f t="shared" si="5"/>
        <v>-6.1920980683364917</v>
      </c>
    </row>
    <row r="42" spans="1:18" ht="21" customHeight="1">
      <c r="A42" s="574">
        <v>31</v>
      </c>
      <c r="B42" s="575" t="s">
        <v>698</v>
      </c>
      <c r="C42" s="576">
        <v>275.27975663296547</v>
      </c>
      <c r="D42" s="576">
        <v>183.27256426344499</v>
      </c>
      <c r="E42" s="577">
        <f t="shared" si="3"/>
        <v>458.55232089641049</v>
      </c>
      <c r="F42" s="576">
        <v>43.19</v>
      </c>
      <c r="G42" s="576">
        <v>64.709999999999994</v>
      </c>
      <c r="H42" s="577">
        <f t="shared" si="0"/>
        <v>107.89999999999999</v>
      </c>
      <c r="I42" s="578">
        <v>33727</v>
      </c>
      <c r="J42" s="576">
        <v>257.62170148227489</v>
      </c>
      <c r="K42" s="576">
        <v>171.80778891160227</v>
      </c>
      <c r="L42" s="577">
        <f t="shared" si="1"/>
        <v>429.42949039387713</v>
      </c>
      <c r="M42" s="576">
        <v>228.63</v>
      </c>
      <c r="N42" s="576">
        <v>152.43529999999998</v>
      </c>
      <c r="O42" s="577">
        <f t="shared" si="4"/>
        <v>381.06529999999998</v>
      </c>
      <c r="P42" s="576">
        <f t="shared" si="2"/>
        <v>72.181701482274889</v>
      </c>
      <c r="Q42" s="576">
        <f t="shared" si="2"/>
        <v>84.082488911602297</v>
      </c>
      <c r="R42" s="577">
        <f t="shared" si="5"/>
        <v>156.26419039387719</v>
      </c>
    </row>
    <row r="43" spans="1:18" ht="21" customHeight="1">
      <c r="A43" s="574">
        <v>32</v>
      </c>
      <c r="B43" s="575" t="s">
        <v>699</v>
      </c>
      <c r="C43" s="576">
        <v>228.58495757887837</v>
      </c>
      <c r="D43" s="576">
        <v>152.18464241592909</v>
      </c>
      <c r="E43" s="577">
        <f t="shared" si="3"/>
        <v>380.76959999480744</v>
      </c>
      <c r="F43" s="576">
        <v>-1.2</v>
      </c>
      <c r="G43" s="576">
        <v>-6.53</v>
      </c>
      <c r="H43" s="577">
        <f t="shared" si="0"/>
        <v>-7.73</v>
      </c>
      <c r="I43" s="578">
        <v>28006</v>
      </c>
      <c r="J43" s="576">
        <v>213.92218020317819</v>
      </c>
      <c r="K43" s="576">
        <v>142.66459917153418</v>
      </c>
      <c r="L43" s="577">
        <f t="shared" si="1"/>
        <v>356.58677937471236</v>
      </c>
      <c r="M43" s="576">
        <v>174.49</v>
      </c>
      <c r="N43" s="576">
        <v>116.16999999999999</v>
      </c>
      <c r="O43" s="577">
        <f t="shared" si="4"/>
        <v>290.65999999999997</v>
      </c>
      <c r="P43" s="576">
        <f t="shared" si="2"/>
        <v>38.232180203178189</v>
      </c>
      <c r="Q43" s="576">
        <f t="shared" si="2"/>
        <v>19.964599171534189</v>
      </c>
      <c r="R43" s="577">
        <f t="shared" si="5"/>
        <v>58.196779374712378</v>
      </c>
    </row>
    <row r="44" spans="1:18" ht="21" customHeight="1">
      <c r="A44" s="574">
        <v>33</v>
      </c>
      <c r="B44" s="575" t="s">
        <v>700</v>
      </c>
      <c r="C44" s="576">
        <v>363.51913306606031</v>
      </c>
      <c r="D44" s="576">
        <v>242.01955309293186</v>
      </c>
      <c r="E44" s="577">
        <f t="shared" si="3"/>
        <v>605.53868615899216</v>
      </c>
      <c r="F44" s="576">
        <v>-44.52</v>
      </c>
      <c r="G44" s="576">
        <v>-48.55</v>
      </c>
      <c r="H44" s="577">
        <f t="shared" si="0"/>
        <v>-93.07</v>
      </c>
      <c r="I44" s="578">
        <v>44538</v>
      </c>
      <c r="J44" s="576">
        <v>340.20088773438368</v>
      </c>
      <c r="K44" s="576">
        <v>226.87980853752015</v>
      </c>
      <c r="L44" s="577">
        <f t="shared" si="1"/>
        <v>567.08069627190389</v>
      </c>
      <c r="M44" s="576">
        <v>291.61200000000002</v>
      </c>
      <c r="N44" s="576">
        <v>194.40800000000002</v>
      </c>
      <c r="O44" s="577">
        <f t="shared" si="4"/>
        <v>486.02000000000004</v>
      </c>
      <c r="P44" s="576">
        <f t="shared" ref="P44:Q62" si="6">F44+J44-M44</f>
        <v>4.0688877343836793</v>
      </c>
      <c r="Q44" s="576">
        <f t="shared" si="6"/>
        <v>-16.078191462479879</v>
      </c>
      <c r="R44" s="577">
        <f t="shared" si="5"/>
        <v>-12.009303728096199</v>
      </c>
    </row>
    <row r="45" spans="1:18" ht="21" customHeight="1">
      <c r="A45" s="574">
        <v>34</v>
      </c>
      <c r="B45" s="575" t="s">
        <v>701</v>
      </c>
      <c r="C45" s="576">
        <v>360.78486323856174</v>
      </c>
      <c r="D45" s="576">
        <v>240.19916263341116</v>
      </c>
      <c r="E45" s="577">
        <f t="shared" si="3"/>
        <v>600.9840258719729</v>
      </c>
      <c r="F45" s="576">
        <v>-5.67</v>
      </c>
      <c r="G45" s="576">
        <v>8.17</v>
      </c>
      <c r="H45" s="577">
        <f t="shared" si="0"/>
        <v>2.5</v>
      </c>
      <c r="I45" s="578">
        <v>44203</v>
      </c>
      <c r="J45" s="576">
        <v>337.64200998075717</v>
      </c>
      <c r="K45" s="576">
        <v>225.17329419336306</v>
      </c>
      <c r="L45" s="577">
        <f t="shared" si="1"/>
        <v>562.81530417412023</v>
      </c>
      <c r="M45" s="576">
        <v>293.52033176000003</v>
      </c>
      <c r="N45" s="576">
        <v>195.67688784000001</v>
      </c>
      <c r="O45" s="577">
        <f t="shared" si="4"/>
        <v>489.19721960000004</v>
      </c>
      <c r="P45" s="576">
        <f t="shared" si="6"/>
        <v>38.451678220757117</v>
      </c>
      <c r="Q45" s="576">
        <f t="shared" si="6"/>
        <v>37.666406353363044</v>
      </c>
      <c r="R45" s="577">
        <f t="shared" si="5"/>
        <v>76.118084574120161</v>
      </c>
    </row>
    <row r="46" spans="1:18" ht="21" customHeight="1">
      <c r="A46" s="574">
        <v>35</v>
      </c>
      <c r="B46" s="575" t="s">
        <v>702</v>
      </c>
      <c r="C46" s="576">
        <v>414.91048051918887</v>
      </c>
      <c r="D46" s="576">
        <v>276.2410472507857</v>
      </c>
      <c r="E46" s="577">
        <f t="shared" si="3"/>
        <v>691.15152776997456</v>
      </c>
      <c r="F46" s="576">
        <v>-32.450000000000003</v>
      </c>
      <c r="G46" s="576">
        <v>-10.37</v>
      </c>
      <c r="H46" s="577">
        <f t="shared" si="0"/>
        <v>-42.82</v>
      </c>
      <c r="I46" s="578">
        <v>50550</v>
      </c>
      <c r="J46" s="576">
        <v>386.12319536066047</v>
      </c>
      <c r="K46" s="576">
        <v>257.50537342430385</v>
      </c>
      <c r="L46" s="577">
        <f t="shared" si="1"/>
        <v>643.62856878496427</v>
      </c>
      <c r="M46" s="576">
        <v>286.33999999999997</v>
      </c>
      <c r="N46" s="576">
        <v>190.89999999999998</v>
      </c>
      <c r="O46" s="577">
        <f t="shared" si="4"/>
        <v>477.23999999999995</v>
      </c>
      <c r="P46" s="576">
        <f t="shared" si="6"/>
        <v>67.333195360660511</v>
      </c>
      <c r="Q46" s="576">
        <f t="shared" si="6"/>
        <v>56.235373424303873</v>
      </c>
      <c r="R46" s="577">
        <f t="shared" si="5"/>
        <v>123.56856878496438</v>
      </c>
    </row>
    <row r="47" spans="1:18" ht="21" customHeight="1">
      <c r="A47" s="574">
        <v>36</v>
      </c>
      <c r="B47" s="575" t="s">
        <v>717</v>
      </c>
      <c r="C47" s="576">
        <v>432.54516271129972</v>
      </c>
      <c r="D47" s="576">
        <v>287.97490269342859</v>
      </c>
      <c r="E47" s="577">
        <f t="shared" si="3"/>
        <v>720.52006540472826</v>
      </c>
      <c r="F47" s="576">
        <v>41.63</v>
      </c>
      <c r="G47" s="576">
        <v>69.709999999999994</v>
      </c>
      <c r="H47" s="577">
        <f t="shared" si="0"/>
        <v>111.34</v>
      </c>
      <c r="I47" s="578">
        <v>52995</v>
      </c>
      <c r="J47" s="576">
        <v>404.79918374160638</v>
      </c>
      <c r="K47" s="576">
        <v>269.96038110031617</v>
      </c>
      <c r="L47" s="577">
        <f t="shared" si="1"/>
        <v>674.75956484192261</v>
      </c>
      <c r="M47" s="576">
        <v>455.77</v>
      </c>
      <c r="N47" s="576">
        <v>303.84999999999997</v>
      </c>
      <c r="O47" s="577">
        <f t="shared" si="4"/>
        <v>759.61999999999989</v>
      </c>
      <c r="P47" s="576">
        <f t="shared" si="6"/>
        <v>-9.3408162583936019</v>
      </c>
      <c r="Q47" s="576">
        <f t="shared" si="6"/>
        <v>35.820381100316183</v>
      </c>
      <c r="R47" s="577">
        <f t="shared" si="5"/>
        <v>26.479564841922581</v>
      </c>
    </row>
    <row r="48" spans="1:18" ht="21" customHeight="1">
      <c r="A48" s="574">
        <v>37</v>
      </c>
      <c r="B48" s="575" t="s">
        <v>703</v>
      </c>
      <c r="C48" s="576">
        <v>517.80102770027793</v>
      </c>
      <c r="D48" s="576">
        <v>344.74365452463132</v>
      </c>
      <c r="E48" s="577">
        <f t="shared" si="3"/>
        <v>862.54468222490925</v>
      </c>
      <c r="F48" s="576">
        <v>-75.48</v>
      </c>
      <c r="G48" s="576">
        <v>-23.33</v>
      </c>
      <c r="H48" s="577">
        <f t="shared" si="0"/>
        <v>-98.81</v>
      </c>
      <c r="I48" s="578">
        <v>63100</v>
      </c>
      <c r="J48" s="576">
        <v>481.98563060846044</v>
      </c>
      <c r="K48" s="576">
        <v>321.43598542183128</v>
      </c>
      <c r="L48" s="577">
        <f t="shared" si="1"/>
        <v>803.42161603029172</v>
      </c>
      <c r="M48" s="576">
        <v>500.36</v>
      </c>
      <c r="N48" s="576">
        <v>333.57</v>
      </c>
      <c r="O48" s="577">
        <f t="shared" si="4"/>
        <v>833.93000000000006</v>
      </c>
      <c r="P48" s="576">
        <f t="shared" si="6"/>
        <v>-93.854369391539592</v>
      </c>
      <c r="Q48" s="576">
        <f t="shared" si="6"/>
        <v>-35.464014578168701</v>
      </c>
      <c r="R48" s="577">
        <f t="shared" si="5"/>
        <v>-129.31838396970829</v>
      </c>
    </row>
    <row r="49" spans="1:18" ht="21" customHeight="1">
      <c r="A49" s="574">
        <v>38</v>
      </c>
      <c r="B49" s="575" t="s">
        <v>704</v>
      </c>
      <c r="C49" s="576">
        <v>762.94290186694479</v>
      </c>
      <c r="D49" s="576">
        <v>507.94327821998752</v>
      </c>
      <c r="E49" s="577">
        <f t="shared" si="3"/>
        <v>1270.8861800869322</v>
      </c>
      <c r="F49" s="576">
        <v>-53.19</v>
      </c>
      <c r="G49" s="576">
        <v>-61.42</v>
      </c>
      <c r="H49" s="577">
        <f t="shared" si="0"/>
        <v>-114.61</v>
      </c>
      <c r="I49" s="578">
        <v>93475</v>
      </c>
      <c r="J49" s="576">
        <v>714.00327767235876</v>
      </c>
      <c r="K49" s="576">
        <v>476.16844274652425</v>
      </c>
      <c r="L49" s="577">
        <f t="shared" si="1"/>
        <v>1190.1717204188831</v>
      </c>
      <c r="M49" s="576">
        <v>568.74</v>
      </c>
      <c r="N49" s="576">
        <v>379.15</v>
      </c>
      <c r="O49" s="577">
        <f t="shared" si="4"/>
        <v>947.89</v>
      </c>
      <c r="P49" s="576">
        <f t="shared" si="6"/>
        <v>92.073277672358699</v>
      </c>
      <c r="Q49" s="576">
        <f t="shared" si="6"/>
        <v>35.598442746524256</v>
      </c>
      <c r="R49" s="577">
        <f t="shared" si="5"/>
        <v>127.67172041888296</v>
      </c>
    </row>
    <row r="50" spans="1:18" ht="21" customHeight="1">
      <c r="A50" s="574">
        <v>39</v>
      </c>
      <c r="B50" s="575" t="s">
        <v>705</v>
      </c>
      <c r="C50" s="576">
        <v>578.1470715254685</v>
      </c>
      <c r="D50" s="576">
        <v>384.91205316324789</v>
      </c>
      <c r="E50" s="577">
        <f t="shared" si="3"/>
        <v>963.05912468871634</v>
      </c>
      <c r="F50" s="576">
        <v>13.93</v>
      </c>
      <c r="G50" s="576">
        <v>11.74</v>
      </c>
      <c r="H50" s="577">
        <f t="shared" si="0"/>
        <v>25.67</v>
      </c>
      <c r="I50" s="578">
        <v>70834</v>
      </c>
      <c r="J50" s="576">
        <v>541.06133373248315</v>
      </c>
      <c r="K50" s="576">
        <v>360.8335434448494</v>
      </c>
      <c r="L50" s="577">
        <f t="shared" si="1"/>
        <v>901.89487717733255</v>
      </c>
      <c r="M50" s="576">
        <v>495.84103285999998</v>
      </c>
      <c r="N50" s="576">
        <v>330.55735523999999</v>
      </c>
      <c r="O50" s="577">
        <f t="shared" si="4"/>
        <v>826.39838809999992</v>
      </c>
      <c r="P50" s="576">
        <f t="shared" si="6"/>
        <v>59.150300872483115</v>
      </c>
      <c r="Q50" s="576">
        <f t="shared" si="6"/>
        <v>42.016188204849414</v>
      </c>
      <c r="R50" s="577">
        <f t="shared" si="5"/>
        <v>101.16648907733253</v>
      </c>
    </row>
    <row r="51" spans="1:18" ht="21" customHeight="1">
      <c r="A51" s="574">
        <v>40</v>
      </c>
      <c r="B51" s="575" t="s">
        <v>706</v>
      </c>
      <c r="C51" s="576">
        <v>313.14327224420651</v>
      </c>
      <c r="D51" s="576">
        <v>208.48089662677765</v>
      </c>
      <c r="E51" s="577">
        <f t="shared" si="3"/>
        <v>521.62416887098414</v>
      </c>
      <c r="F51" s="576">
        <v>-18.899999999999999</v>
      </c>
      <c r="G51" s="576">
        <v>-16.989999999999998</v>
      </c>
      <c r="H51" s="577">
        <f t="shared" si="0"/>
        <v>-35.89</v>
      </c>
      <c r="I51" s="578">
        <v>38366</v>
      </c>
      <c r="J51" s="576">
        <v>293.05642953921068</v>
      </c>
      <c r="K51" s="576">
        <v>195.43919202367638</v>
      </c>
      <c r="L51" s="577">
        <f t="shared" si="1"/>
        <v>488.4956215628871</v>
      </c>
      <c r="M51" s="576">
        <v>247.47000000000003</v>
      </c>
      <c r="N51" s="576">
        <v>165.03</v>
      </c>
      <c r="O51" s="577">
        <f t="shared" si="4"/>
        <v>412.5</v>
      </c>
      <c r="P51" s="576">
        <f t="shared" si="6"/>
        <v>26.686429539210678</v>
      </c>
      <c r="Q51" s="576">
        <f t="shared" si="6"/>
        <v>13.419192023676374</v>
      </c>
      <c r="R51" s="577">
        <f t="shared" si="5"/>
        <v>40.105621562887052</v>
      </c>
    </row>
    <row r="52" spans="1:18" ht="21" customHeight="1">
      <c r="A52" s="574">
        <v>41</v>
      </c>
      <c r="B52" s="575" t="s">
        <v>707</v>
      </c>
      <c r="C52" s="576">
        <v>524.49008691061647</v>
      </c>
      <c r="D52" s="576">
        <v>349.18892814566891</v>
      </c>
      <c r="E52" s="577">
        <f t="shared" si="3"/>
        <v>873.67901505628538</v>
      </c>
      <c r="F52" s="576">
        <v>-143.43</v>
      </c>
      <c r="G52" s="576">
        <v>-154.49</v>
      </c>
      <c r="H52" s="577">
        <f t="shared" si="0"/>
        <v>-297.92</v>
      </c>
      <c r="I52" s="578">
        <v>64260</v>
      </c>
      <c r="J52" s="576">
        <v>490.84622223295833</v>
      </c>
      <c r="K52" s="576">
        <v>327.34510971801711</v>
      </c>
      <c r="L52" s="577">
        <f t="shared" si="1"/>
        <v>818.19133195097538</v>
      </c>
      <c r="M52" s="576">
        <v>529.47</v>
      </c>
      <c r="N52" s="576">
        <v>289.86</v>
      </c>
      <c r="O52" s="577">
        <f t="shared" si="4"/>
        <v>819.33</v>
      </c>
      <c r="P52" s="576">
        <f t="shared" si="6"/>
        <v>-182.05377776704171</v>
      </c>
      <c r="Q52" s="576">
        <f t="shared" si="6"/>
        <v>-117.00489028198291</v>
      </c>
      <c r="R52" s="577">
        <f t="shared" si="5"/>
        <v>-299.05866804902462</v>
      </c>
    </row>
    <row r="53" spans="1:18" ht="21" customHeight="1">
      <c r="A53" s="574">
        <v>42</v>
      </c>
      <c r="B53" s="575" t="s">
        <v>708</v>
      </c>
      <c r="C53" s="576">
        <v>363.88642304288845</v>
      </c>
      <c r="D53" s="576">
        <v>242.26408315465852</v>
      </c>
      <c r="E53" s="577">
        <f t="shared" si="3"/>
        <v>606.15050619754697</v>
      </c>
      <c r="F53" s="576">
        <v>-7.12</v>
      </c>
      <c r="G53" s="576">
        <v>-27.65</v>
      </c>
      <c r="H53" s="577">
        <f t="shared" si="0"/>
        <v>-34.769999999999996</v>
      </c>
      <c r="I53" s="578">
        <v>44583</v>
      </c>
      <c r="J53" s="576">
        <v>340.5446175818858</v>
      </c>
      <c r="K53" s="576">
        <v>227.1090418076308</v>
      </c>
      <c r="L53" s="577">
        <f t="shared" si="1"/>
        <v>567.65365938951663</v>
      </c>
      <c r="M53" s="576">
        <v>334.21600000000001</v>
      </c>
      <c r="N53" s="576">
        <v>222.804</v>
      </c>
      <c r="O53" s="577">
        <f t="shared" si="4"/>
        <v>557.02</v>
      </c>
      <c r="P53" s="576">
        <f t="shared" si="6"/>
        <v>-0.7913824181142104</v>
      </c>
      <c r="Q53" s="576">
        <f t="shared" si="6"/>
        <v>-23.344958192369205</v>
      </c>
      <c r="R53" s="577">
        <f t="shared" si="5"/>
        <v>-24.136340610483416</v>
      </c>
    </row>
    <row r="54" spans="1:18" ht="21" customHeight="1">
      <c r="A54" s="574">
        <v>43</v>
      </c>
      <c r="B54" s="575" t="s">
        <v>709</v>
      </c>
      <c r="C54" s="576">
        <v>204.09895912366753</v>
      </c>
      <c r="D54" s="576">
        <v>135.88263830081848</v>
      </c>
      <c r="E54" s="577">
        <f t="shared" si="3"/>
        <v>339.98159742448604</v>
      </c>
      <c r="F54" s="576">
        <v>15.17</v>
      </c>
      <c r="G54" s="576">
        <v>8.26</v>
      </c>
      <c r="H54" s="577">
        <f t="shared" si="0"/>
        <v>23.43</v>
      </c>
      <c r="I54" s="578">
        <v>25006</v>
      </c>
      <c r="J54" s="576">
        <v>191.00685703637342</v>
      </c>
      <c r="K54" s="576">
        <v>127.3823811641571</v>
      </c>
      <c r="L54" s="577">
        <f t="shared" si="1"/>
        <v>318.38923820053049</v>
      </c>
      <c r="M54" s="576">
        <v>156.93</v>
      </c>
      <c r="N54" s="576">
        <v>104.65</v>
      </c>
      <c r="O54" s="577">
        <f t="shared" si="4"/>
        <v>261.58000000000004</v>
      </c>
      <c r="P54" s="576">
        <f t="shared" si="6"/>
        <v>49.246857036373399</v>
      </c>
      <c r="Q54" s="576">
        <f t="shared" si="6"/>
        <v>30.992381164157081</v>
      </c>
      <c r="R54" s="577">
        <f t="shared" si="5"/>
        <v>80.23923820053048</v>
      </c>
    </row>
    <row r="55" spans="1:18" ht="21" customHeight="1">
      <c r="A55" s="574">
        <v>44</v>
      </c>
      <c r="B55" s="575" t="s">
        <v>710</v>
      </c>
      <c r="C55" s="576">
        <v>173.5077850536241</v>
      </c>
      <c r="D55" s="576">
        <v>115.51600115967365</v>
      </c>
      <c r="E55" s="577">
        <f t="shared" si="3"/>
        <v>289.02378621329774</v>
      </c>
      <c r="F55" s="576">
        <v>-30.95</v>
      </c>
      <c r="G55" s="576">
        <v>27.37</v>
      </c>
      <c r="H55" s="577">
        <f t="shared" si="0"/>
        <v>-3.5799999999999983</v>
      </c>
      <c r="I55" s="578">
        <v>21258</v>
      </c>
      <c r="J55" s="576">
        <v>162.37797995997863</v>
      </c>
      <c r="K55" s="576">
        <v>108.289796800274</v>
      </c>
      <c r="L55" s="577">
        <f t="shared" si="1"/>
        <v>270.66777676025265</v>
      </c>
      <c r="M55" s="576">
        <v>177.23000000000002</v>
      </c>
      <c r="N55" s="576">
        <v>118.16999999999999</v>
      </c>
      <c r="O55" s="577">
        <f t="shared" si="4"/>
        <v>295.39999999999998</v>
      </c>
      <c r="P55" s="576">
        <f t="shared" si="6"/>
        <v>-45.802020040021375</v>
      </c>
      <c r="Q55" s="576">
        <f t="shared" si="6"/>
        <v>17.489796800274007</v>
      </c>
      <c r="R55" s="577">
        <f t="shared" si="5"/>
        <v>-28.312223239747368</v>
      </c>
    </row>
    <row r="56" spans="1:18" ht="21" customHeight="1">
      <c r="A56" s="574">
        <v>45</v>
      </c>
      <c r="B56" s="575" t="s">
        <v>711</v>
      </c>
      <c r="C56" s="576">
        <v>423.24048329831959</v>
      </c>
      <c r="D56" s="576">
        <v>281.78014112968657</v>
      </c>
      <c r="E56" s="577">
        <f t="shared" si="3"/>
        <v>705.02062442800616</v>
      </c>
      <c r="F56" s="576">
        <v>375.28</v>
      </c>
      <c r="G56" s="576">
        <v>334.46</v>
      </c>
      <c r="H56" s="577">
        <f t="shared" si="0"/>
        <v>709.74</v>
      </c>
      <c r="I56" s="578">
        <v>51855</v>
      </c>
      <c r="J56" s="576">
        <v>396.09136093822053</v>
      </c>
      <c r="K56" s="576">
        <v>264.15313825751286</v>
      </c>
      <c r="L56" s="577">
        <f t="shared" si="1"/>
        <v>660.2444991957334</v>
      </c>
      <c r="M56" s="576">
        <v>496.31999999999994</v>
      </c>
      <c r="N56" s="576">
        <v>330.89</v>
      </c>
      <c r="O56" s="577">
        <f t="shared" si="4"/>
        <v>827.20999999999992</v>
      </c>
      <c r="P56" s="576">
        <f t="shared" si="6"/>
        <v>275.05136093822057</v>
      </c>
      <c r="Q56" s="576">
        <f t="shared" si="6"/>
        <v>267.72313825751291</v>
      </c>
      <c r="R56" s="577">
        <f t="shared" si="5"/>
        <v>542.77449919573348</v>
      </c>
    </row>
    <row r="57" spans="1:18" ht="21" customHeight="1">
      <c r="A57" s="574">
        <v>46</v>
      </c>
      <c r="B57" s="575" t="s">
        <v>712</v>
      </c>
      <c r="C57" s="576">
        <v>388.63360548162154</v>
      </c>
      <c r="D57" s="576">
        <v>258.73997531366359</v>
      </c>
      <c r="E57" s="577">
        <f t="shared" si="3"/>
        <v>647.37358079528508</v>
      </c>
      <c r="F57" s="576">
        <v>49.63</v>
      </c>
      <c r="G57" s="576">
        <v>246.82</v>
      </c>
      <c r="H57" s="577">
        <f t="shared" si="0"/>
        <v>296.45</v>
      </c>
      <c r="I57" s="578">
        <v>47615</v>
      </c>
      <c r="J57" s="576">
        <v>363.70437086246983</v>
      </c>
      <c r="K57" s="576">
        <v>242.5542701404199</v>
      </c>
      <c r="L57" s="577">
        <f t="shared" si="1"/>
        <v>606.2586410028897</v>
      </c>
      <c r="M57" s="576">
        <v>366.64</v>
      </c>
      <c r="N57" s="576">
        <v>244.43</v>
      </c>
      <c r="O57" s="577">
        <f t="shared" si="4"/>
        <v>611.06999999999994</v>
      </c>
      <c r="P57" s="576">
        <f t="shared" si="6"/>
        <v>46.694370862469839</v>
      </c>
      <c r="Q57" s="576">
        <f t="shared" si="6"/>
        <v>244.94427014041986</v>
      </c>
      <c r="R57" s="577">
        <f t="shared" si="5"/>
        <v>291.6386410028897</v>
      </c>
    </row>
    <row r="58" spans="1:18" ht="21" customHeight="1">
      <c r="A58" s="574">
        <v>47</v>
      </c>
      <c r="B58" s="575" t="s">
        <v>713</v>
      </c>
      <c r="C58" s="576">
        <v>452.45227945538613</v>
      </c>
      <c r="D58" s="576">
        <v>301.22843203901351</v>
      </c>
      <c r="E58" s="577">
        <f t="shared" si="3"/>
        <v>753.6807114943997</v>
      </c>
      <c r="F58" s="576">
        <v>-13.78</v>
      </c>
      <c r="G58" s="576">
        <v>22.16</v>
      </c>
      <c r="H58" s="577">
        <f t="shared" si="0"/>
        <v>8.3800000000000008</v>
      </c>
      <c r="I58" s="578">
        <v>55434</v>
      </c>
      <c r="J58" s="576">
        <v>423.42934147621867</v>
      </c>
      <c r="K58" s="576">
        <v>282.38482434031374</v>
      </c>
      <c r="L58" s="577">
        <f t="shared" si="1"/>
        <v>705.81416581653241</v>
      </c>
      <c r="M58" s="576">
        <v>289.05399999999997</v>
      </c>
      <c r="N58" s="576">
        <v>192.70600000000002</v>
      </c>
      <c r="O58" s="577">
        <f t="shared" si="4"/>
        <v>481.76</v>
      </c>
      <c r="P58" s="576">
        <f t="shared" si="6"/>
        <v>120.59534147621872</v>
      </c>
      <c r="Q58" s="576">
        <f t="shared" si="6"/>
        <v>111.83882434031375</v>
      </c>
      <c r="R58" s="577">
        <f t="shared" si="5"/>
        <v>232.43416581653247</v>
      </c>
    </row>
    <row r="59" spans="1:18" ht="21" customHeight="1">
      <c r="A59" s="574">
        <v>48</v>
      </c>
      <c r="B59" s="575" t="s">
        <v>718</v>
      </c>
      <c r="C59" s="576">
        <v>608.24036362692266</v>
      </c>
      <c r="D59" s="576">
        <v>404.94721622071881</v>
      </c>
      <c r="E59" s="577">
        <f t="shared" si="3"/>
        <v>1013.1875798476415</v>
      </c>
      <c r="F59" s="576">
        <v>-200.96</v>
      </c>
      <c r="G59" s="576">
        <v>-65.69</v>
      </c>
      <c r="H59" s="577">
        <f t="shared" si="0"/>
        <v>-266.64999999999998</v>
      </c>
      <c r="I59" s="578">
        <v>74521</v>
      </c>
      <c r="J59" s="576">
        <v>569.22426590448629</v>
      </c>
      <c r="K59" s="576">
        <v>379.61538937591581</v>
      </c>
      <c r="L59" s="577">
        <f t="shared" si="1"/>
        <v>948.8396552804021</v>
      </c>
      <c r="M59" s="576">
        <v>460.65</v>
      </c>
      <c r="N59" s="576">
        <v>307.11</v>
      </c>
      <c r="O59" s="577">
        <f t="shared" si="4"/>
        <v>767.76</v>
      </c>
      <c r="P59" s="576">
        <f t="shared" si="6"/>
        <v>-92.385734095513726</v>
      </c>
      <c r="Q59" s="576">
        <f t="shared" si="6"/>
        <v>6.8153893759157995</v>
      </c>
      <c r="R59" s="577">
        <f t="shared" si="5"/>
        <v>-85.570344719597927</v>
      </c>
    </row>
    <row r="60" spans="1:18" ht="21" customHeight="1">
      <c r="A60" s="574">
        <v>49</v>
      </c>
      <c r="B60" s="575" t="s">
        <v>719</v>
      </c>
      <c r="C60" s="576">
        <v>356.05906553670604</v>
      </c>
      <c r="D60" s="576">
        <v>237.05287583919483</v>
      </c>
      <c r="E60" s="577">
        <f t="shared" si="3"/>
        <v>593.11194137590087</v>
      </c>
      <c r="F60" s="576">
        <v>112.84</v>
      </c>
      <c r="G60" s="576">
        <v>112.91</v>
      </c>
      <c r="H60" s="577">
        <f t="shared" si="0"/>
        <v>225.75</v>
      </c>
      <c r="I60" s="578">
        <v>43624</v>
      </c>
      <c r="J60" s="576">
        <v>333.21935260956383</v>
      </c>
      <c r="K60" s="576">
        <v>222.22382611793927</v>
      </c>
      <c r="L60" s="577">
        <f t="shared" si="1"/>
        <v>555.4431787275031</v>
      </c>
      <c r="M60" s="576">
        <v>277.77999999999997</v>
      </c>
      <c r="N60" s="576">
        <v>185.2</v>
      </c>
      <c r="O60" s="577">
        <f t="shared" si="4"/>
        <v>462.97999999999996</v>
      </c>
      <c r="P60" s="576">
        <f t="shared" si="6"/>
        <v>168.27935260956383</v>
      </c>
      <c r="Q60" s="576">
        <f t="shared" si="6"/>
        <v>149.9338261179393</v>
      </c>
      <c r="R60" s="577">
        <f t="shared" si="5"/>
        <v>318.21317872750313</v>
      </c>
    </row>
    <row r="61" spans="1:18" ht="21" customHeight="1">
      <c r="A61" s="574">
        <v>50</v>
      </c>
      <c r="B61" s="575" t="s">
        <v>714</v>
      </c>
      <c r="C61" s="576">
        <v>219.32925016280868</v>
      </c>
      <c r="D61" s="576">
        <v>146.02248486041728</v>
      </c>
      <c r="E61" s="577">
        <f t="shared" si="3"/>
        <v>365.35173502322596</v>
      </c>
      <c r="F61" s="576">
        <v>25.69</v>
      </c>
      <c r="G61" s="576">
        <v>82.3</v>
      </c>
      <c r="H61" s="577">
        <f t="shared" si="0"/>
        <v>107.99</v>
      </c>
      <c r="I61" s="578">
        <v>26872</v>
      </c>
      <c r="J61" s="576">
        <v>205.26018804612599</v>
      </c>
      <c r="K61" s="576">
        <v>136.88792076474564</v>
      </c>
      <c r="L61" s="577">
        <f t="shared" si="1"/>
        <v>342.14810881087163</v>
      </c>
      <c r="M61" s="576">
        <v>201.76</v>
      </c>
      <c r="N61" s="576">
        <v>134.51999999999998</v>
      </c>
      <c r="O61" s="577">
        <f t="shared" si="4"/>
        <v>336.28</v>
      </c>
      <c r="P61" s="576">
        <f t="shared" si="6"/>
        <v>29.190188046125996</v>
      </c>
      <c r="Q61" s="576">
        <f t="shared" si="6"/>
        <v>84.667920764745645</v>
      </c>
      <c r="R61" s="577">
        <f t="shared" si="5"/>
        <v>113.85810881087164</v>
      </c>
    </row>
    <row r="62" spans="1:18" ht="21" customHeight="1">
      <c r="A62" s="574">
        <v>51</v>
      </c>
      <c r="B62" s="575" t="s">
        <v>720</v>
      </c>
      <c r="C62" s="576">
        <v>432.7900226958518</v>
      </c>
      <c r="D62" s="576">
        <v>288.13792273457972</v>
      </c>
      <c r="E62" s="577">
        <f t="shared" si="3"/>
        <v>720.92794543043146</v>
      </c>
      <c r="F62" s="576">
        <v>88.53</v>
      </c>
      <c r="G62" s="576">
        <v>80.709999999999994</v>
      </c>
      <c r="H62" s="577">
        <f t="shared" si="0"/>
        <v>169.24</v>
      </c>
      <c r="I62" s="578">
        <v>53025</v>
      </c>
      <c r="J62" s="576">
        <v>405.02833697327441</v>
      </c>
      <c r="K62" s="576">
        <v>270.11320328038994</v>
      </c>
      <c r="L62" s="577">
        <f t="shared" si="1"/>
        <v>675.14154025366429</v>
      </c>
      <c r="M62" s="576">
        <v>381.846</v>
      </c>
      <c r="N62" s="576">
        <v>254.56399999999999</v>
      </c>
      <c r="O62" s="577">
        <f t="shared" si="4"/>
        <v>636.41</v>
      </c>
      <c r="P62" s="576">
        <f t="shared" si="6"/>
        <v>111.71233697327443</v>
      </c>
      <c r="Q62" s="576">
        <f t="shared" si="6"/>
        <v>96.259203280389926</v>
      </c>
      <c r="R62" s="577">
        <f t="shared" si="5"/>
        <v>207.97154025366436</v>
      </c>
    </row>
    <row r="63" spans="1:18" ht="21" customHeight="1">
      <c r="A63" s="1268" t="s">
        <v>19</v>
      </c>
      <c r="B63" s="1268"/>
      <c r="C63" s="577">
        <f>SUM(C12:C62)</f>
        <v>18946.45</v>
      </c>
      <c r="D63" s="577">
        <f t="shared" ref="D63:R63" si="7">SUM(D12:D62)</f>
        <v>12614.02</v>
      </c>
      <c r="E63" s="577">
        <f t="shared" si="7"/>
        <v>31560.46999999999</v>
      </c>
      <c r="F63" s="577">
        <f t="shared" si="7"/>
        <v>468.48</v>
      </c>
      <c r="G63" s="577">
        <f t="shared" si="7"/>
        <v>1037.2699999999998</v>
      </c>
      <c r="H63" s="577">
        <f t="shared" si="7"/>
        <v>1505.75</v>
      </c>
      <c r="I63" s="578">
        <f>SUM(I12:I62)</f>
        <v>2318261</v>
      </c>
      <c r="J63" s="577">
        <f t="shared" si="7"/>
        <v>17707.899999999998</v>
      </c>
      <c r="K63" s="577">
        <f t="shared" si="7"/>
        <v>11809.39</v>
      </c>
      <c r="L63" s="577">
        <f t="shared" si="7"/>
        <v>29517.29</v>
      </c>
      <c r="M63" s="577">
        <f t="shared" si="7"/>
        <v>16770.579669324397</v>
      </c>
      <c r="N63" s="577">
        <f t="shared" si="7"/>
        <v>11128.822899730401</v>
      </c>
      <c r="O63" s="577">
        <f t="shared" si="7"/>
        <v>27899.402569054797</v>
      </c>
      <c r="P63" s="577">
        <f t="shared" si="7"/>
        <v>1405.8003306756023</v>
      </c>
      <c r="Q63" s="577">
        <f t="shared" si="7"/>
        <v>1717.8371002696008</v>
      </c>
      <c r="R63" s="577">
        <f t="shared" si="7"/>
        <v>3123.6374309452031</v>
      </c>
    </row>
    <row r="64" spans="1:18">
      <c r="A64" s="454"/>
      <c r="B64" s="565"/>
      <c r="C64" s="565"/>
      <c r="D64" s="565"/>
      <c r="E64" s="565"/>
      <c r="F64" s="579"/>
      <c r="G64" s="579"/>
      <c r="H64" s="565"/>
      <c r="I64" s="565"/>
      <c r="J64" s="579"/>
      <c r="K64" s="579"/>
      <c r="L64" s="565"/>
      <c r="M64" s="579"/>
      <c r="N64" s="579"/>
      <c r="O64" s="565"/>
      <c r="P64" s="579"/>
      <c r="Q64" s="579"/>
      <c r="R64" s="565"/>
    </row>
    <row r="65" spans="1:18" ht="14.25" customHeight="1">
      <c r="A65" s="1269" t="s">
        <v>649</v>
      </c>
      <c r="B65" s="1269"/>
      <c r="C65" s="1269"/>
      <c r="D65" s="1269"/>
      <c r="E65" s="1269"/>
      <c r="F65" s="1269"/>
      <c r="G65" s="1269"/>
      <c r="H65" s="1269"/>
      <c r="I65" s="1269"/>
      <c r="J65" s="1269"/>
      <c r="K65" s="1269"/>
      <c r="L65" s="1269"/>
      <c r="M65" s="1269"/>
      <c r="N65" s="1269"/>
      <c r="O65" s="1269"/>
      <c r="P65" s="1269"/>
      <c r="Q65" s="1269"/>
      <c r="R65" s="1269"/>
    </row>
    <row r="66" spans="1:18" ht="15.75" customHeight="1">
      <c r="A66" s="580"/>
      <c r="B66" s="581"/>
      <c r="C66" s="584"/>
      <c r="D66" s="581"/>
      <c r="E66" s="582"/>
      <c r="F66" s="581"/>
      <c r="G66" s="581"/>
      <c r="H66" s="582"/>
      <c r="I66" s="582">
        <f>17707.9/I63</f>
        <v>7.6384410556015921E-3</v>
      </c>
      <c r="J66" s="581"/>
      <c r="K66" s="581"/>
      <c r="L66" s="582"/>
      <c r="M66" s="581"/>
      <c r="N66" s="581"/>
      <c r="O66" s="582"/>
      <c r="P66" s="584"/>
      <c r="Q66" s="581"/>
      <c r="R66" s="582"/>
    </row>
    <row r="67" spans="1:18" ht="15.75" customHeight="1">
      <c r="A67" s="558" t="s">
        <v>12</v>
      </c>
      <c r="B67" s="558"/>
      <c r="C67" s="558"/>
      <c r="D67" s="558"/>
      <c r="F67" s="558"/>
      <c r="G67" s="558"/>
      <c r="J67" s="558"/>
      <c r="K67" s="558"/>
      <c r="M67" s="558"/>
      <c r="N67" s="558"/>
      <c r="Q67" s="1226" t="s">
        <v>13</v>
      </c>
      <c r="R67" s="1226"/>
    </row>
    <row r="68" spans="1:18" ht="12.75" customHeight="1">
      <c r="A68" s="1226" t="s">
        <v>14</v>
      </c>
      <c r="B68" s="1226"/>
      <c r="C68" s="1226"/>
      <c r="D68" s="1226"/>
      <c r="E68" s="1226"/>
      <c r="F68" s="1226"/>
      <c r="G68" s="1226"/>
      <c r="H68" s="1226"/>
      <c r="I68" s="1226"/>
      <c r="J68" s="1226"/>
      <c r="K68" s="1226"/>
      <c r="L68" s="1226"/>
      <c r="M68" s="1226"/>
      <c r="N68" s="1226"/>
      <c r="O68" s="1226"/>
      <c r="P68" s="1226"/>
      <c r="Q68" s="1226"/>
      <c r="R68" s="1226"/>
    </row>
    <row r="69" spans="1:18" ht="12.75" customHeight="1">
      <c r="A69" s="1226" t="s">
        <v>20</v>
      </c>
      <c r="B69" s="1226"/>
      <c r="C69" s="1226"/>
      <c r="D69" s="1226"/>
      <c r="E69" s="1226"/>
      <c r="F69" s="1226"/>
      <c r="G69" s="1226"/>
      <c r="H69" s="1226"/>
      <c r="I69" s="1226"/>
      <c r="J69" s="1226"/>
      <c r="K69" s="1226"/>
      <c r="L69" s="1226"/>
      <c r="M69" s="1226"/>
      <c r="N69" s="1226"/>
      <c r="O69" s="1226"/>
      <c r="P69" s="1226"/>
      <c r="Q69" s="1226"/>
      <c r="R69" s="1226"/>
    </row>
    <row r="70" spans="1:18">
      <c r="A70" s="558"/>
      <c r="B70" s="558"/>
      <c r="C70" s="583"/>
      <c r="D70" s="583"/>
      <c r="E70" s="583"/>
      <c r="F70" s="558"/>
      <c r="G70" s="558"/>
      <c r="J70" s="558"/>
      <c r="K70" s="558"/>
      <c r="M70" s="558"/>
      <c r="N70" s="558"/>
      <c r="P70" s="1227" t="s">
        <v>76</v>
      </c>
      <c r="Q70" s="1227"/>
      <c r="R70" s="1227"/>
    </row>
  </sheetData>
  <autoFilter ref="A11:R63"/>
  <mergeCells count="19">
    <mergeCell ref="P70:R70"/>
    <mergeCell ref="P9:R9"/>
    <mergeCell ref="A63:B63"/>
    <mergeCell ref="A65:R65"/>
    <mergeCell ref="Q67:R67"/>
    <mergeCell ref="A68:R68"/>
    <mergeCell ref="A69:R69"/>
    <mergeCell ref="A9:A10"/>
    <mergeCell ref="B9:B10"/>
    <mergeCell ref="C9:E9"/>
    <mergeCell ref="F9:H9"/>
    <mergeCell ref="J9:L9"/>
    <mergeCell ref="M9:O9"/>
    <mergeCell ref="O8:R8"/>
    <mergeCell ref="Q1:R1"/>
    <mergeCell ref="A2:R2"/>
    <mergeCell ref="A3:R3"/>
    <mergeCell ref="A6:R6"/>
    <mergeCell ref="A7:C7"/>
  </mergeCells>
  <printOptions horizontalCentered="1"/>
  <pageMargins left="0.18" right="0.16" top="0.18" bottom="0" header="0.17" footer="0.16"/>
  <pageSetup paperSize="9" scale="77" orientation="landscape" r:id="rId1"/>
  <rowBreaks count="1" manualBreakCount="1">
    <brk id="36" max="16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71"/>
  <sheetViews>
    <sheetView view="pageBreakPreview" zoomScale="70" zoomScaleNormal="88" zoomScaleSheetLayoutView="70" workbookViewId="0">
      <pane xSplit="2" ySplit="11" topLeftCell="C58" activePane="bottomRight" state="frozen"/>
      <selection activeCell="O58" sqref="O58"/>
      <selection pane="topRight" activeCell="O58" sqref="O58"/>
      <selection pane="bottomLeft" activeCell="O58" sqref="O58"/>
      <selection pane="bottomRight" activeCell="I58" sqref="I58"/>
    </sheetView>
  </sheetViews>
  <sheetFormatPr defaultColWidth="8.85546875" defaultRowHeight="12.75"/>
  <cols>
    <col min="1" max="1" width="8.85546875" style="106"/>
    <col min="2" max="2" width="19.140625" style="106" customWidth="1"/>
    <col min="3" max="3" width="14.7109375" style="106" customWidth="1"/>
    <col min="4" max="4" width="11.28515625" style="106" customWidth="1"/>
    <col min="5" max="5" width="12.42578125" style="106" customWidth="1"/>
    <col min="6" max="6" width="12" style="106" customWidth="1"/>
    <col min="7" max="7" width="13.140625" style="106" customWidth="1"/>
    <col min="8" max="8" width="9.85546875" style="106" bestFit="1" customWidth="1"/>
    <col min="9" max="9" width="9.7109375" style="106" bestFit="1" customWidth="1"/>
    <col min="10" max="10" width="9" style="106" bestFit="1" customWidth="1"/>
    <col min="11" max="11" width="10.5703125" style="106" bestFit="1" customWidth="1"/>
    <col min="12" max="12" width="10" style="106" bestFit="1" customWidth="1"/>
    <col min="13" max="13" width="11" style="106" bestFit="1" customWidth="1"/>
    <col min="14" max="14" width="9.5703125" style="106" customWidth="1"/>
    <col min="15" max="15" width="10.140625" style="106" customWidth="1"/>
    <col min="16" max="16" width="10.5703125" style="106" bestFit="1" customWidth="1"/>
    <col min="17" max="17" width="9.7109375" style="106" bestFit="1" customWidth="1"/>
    <col min="18" max="18" width="11.42578125" style="106" bestFit="1" customWidth="1"/>
    <col min="19" max="19" width="10.140625" style="106" bestFit="1" customWidth="1"/>
    <col min="20" max="20" width="10.42578125" style="106" customWidth="1"/>
    <col min="21" max="21" width="11.140625" style="106" customWidth="1"/>
    <col min="22" max="22" width="11.85546875" style="106" customWidth="1"/>
    <col min="23" max="16384" width="8.85546875" style="106"/>
  </cols>
  <sheetData>
    <row r="1" spans="1:28" ht="15">
      <c r="T1" s="1288" t="s">
        <v>57</v>
      </c>
      <c r="U1" s="1288"/>
      <c r="V1" s="1288"/>
    </row>
    <row r="2" spans="1:28" ht="15.75">
      <c r="A2" s="1138" t="s">
        <v>0</v>
      </c>
      <c r="B2" s="1138"/>
      <c r="C2" s="1138"/>
      <c r="D2" s="1138"/>
      <c r="E2" s="1138"/>
      <c r="F2" s="1138"/>
      <c r="G2" s="1138"/>
      <c r="H2" s="1138"/>
      <c r="I2" s="1138"/>
      <c r="J2" s="1138"/>
      <c r="K2" s="1138"/>
      <c r="L2" s="1138"/>
      <c r="M2" s="1138"/>
      <c r="N2" s="1138"/>
      <c r="O2" s="1138"/>
      <c r="P2" s="1138"/>
      <c r="Q2" s="1138"/>
      <c r="R2" s="1138"/>
      <c r="S2" s="1138"/>
      <c r="T2" s="1138"/>
      <c r="U2" s="1138"/>
      <c r="V2" s="1138"/>
    </row>
    <row r="3" spans="1:28" ht="20.25">
      <c r="A3" s="1072" t="s">
        <v>546</v>
      </c>
      <c r="B3" s="1072"/>
      <c r="C3" s="1072"/>
      <c r="D3" s="1072"/>
      <c r="E3" s="1072"/>
      <c r="F3" s="1072"/>
      <c r="G3" s="1072"/>
      <c r="H3" s="1072"/>
      <c r="I3" s="1072"/>
      <c r="J3" s="1072"/>
      <c r="K3" s="1072"/>
      <c r="L3" s="1072"/>
      <c r="M3" s="1072"/>
      <c r="N3" s="1072"/>
      <c r="O3" s="1072"/>
      <c r="P3" s="1072"/>
      <c r="Q3" s="1072"/>
      <c r="R3" s="1072"/>
      <c r="S3" s="1072"/>
      <c r="T3" s="1072"/>
      <c r="U3" s="1072"/>
      <c r="V3" s="1072"/>
    </row>
    <row r="4" spans="1:28" ht="15.75">
      <c r="A4" s="1289" t="s">
        <v>847</v>
      </c>
      <c r="B4" s="1289"/>
      <c r="C4" s="1289"/>
      <c r="D4" s="1289"/>
      <c r="E4" s="1289"/>
      <c r="F4" s="1289"/>
      <c r="G4" s="1289"/>
      <c r="H4" s="1289"/>
      <c r="I4" s="1289"/>
      <c r="J4" s="1289"/>
      <c r="K4" s="1289"/>
      <c r="L4" s="1289"/>
      <c r="M4" s="1289"/>
      <c r="N4" s="1289"/>
      <c r="O4" s="1289"/>
      <c r="P4" s="1289"/>
      <c r="Q4" s="1289"/>
    </row>
    <row r="5" spans="1:28">
      <c r="A5" s="307"/>
      <c r="B5" s="307"/>
      <c r="C5" s="585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U5" s="307"/>
    </row>
    <row r="6" spans="1:28" ht="15.75">
      <c r="A6" s="1073" t="s">
        <v>215</v>
      </c>
      <c r="B6" s="1073"/>
      <c r="C6" s="1073"/>
      <c r="D6" s="1073"/>
      <c r="E6" s="1073"/>
      <c r="F6" s="1073"/>
      <c r="G6" s="1073"/>
      <c r="H6" s="1073"/>
      <c r="I6" s="1073"/>
      <c r="J6" s="1073"/>
      <c r="K6" s="1073"/>
      <c r="L6" s="1073"/>
      <c r="M6" s="1073"/>
      <c r="N6" s="1073"/>
      <c r="O6" s="1073"/>
      <c r="P6" s="1073"/>
      <c r="Q6" s="1073"/>
      <c r="R6" s="1073"/>
      <c r="S6" s="1073"/>
      <c r="T6" s="1073"/>
      <c r="U6" s="1073"/>
      <c r="V6" s="1073"/>
    </row>
    <row r="7" spans="1:28" ht="15.75">
      <c r="A7" s="908"/>
      <c r="B7" s="910"/>
      <c r="C7" s="910"/>
      <c r="D7" s="910"/>
      <c r="E7" s="910"/>
      <c r="F7" s="910"/>
      <c r="G7" s="910"/>
      <c r="H7" s="910"/>
      <c r="I7" s="910"/>
      <c r="J7" s="910"/>
      <c r="K7" s="910"/>
      <c r="L7" s="910"/>
      <c r="M7" s="910"/>
      <c r="N7" s="910"/>
      <c r="O7" s="910"/>
      <c r="P7" s="1271" t="s">
        <v>209</v>
      </c>
      <c r="Q7" s="1271"/>
      <c r="R7" s="1271"/>
      <c r="S7" s="1271"/>
      <c r="T7" s="1271"/>
      <c r="U7" s="1271"/>
      <c r="V7" s="1271"/>
    </row>
    <row r="8" spans="1:28">
      <c r="P8" s="1276" t="s">
        <v>805</v>
      </c>
      <c r="Q8" s="1276"/>
      <c r="R8" s="1276"/>
      <c r="S8" s="1276"/>
      <c r="T8" s="1276"/>
      <c r="U8" s="1276"/>
      <c r="V8" s="1276"/>
    </row>
    <row r="9" spans="1:28" ht="28.5" customHeight="1">
      <c r="A9" s="1277" t="s">
        <v>26</v>
      </c>
      <c r="B9" s="1272" t="s">
        <v>187</v>
      </c>
      <c r="C9" s="1272" t="s">
        <v>364</v>
      </c>
      <c r="D9" s="1272" t="s">
        <v>467</v>
      </c>
      <c r="E9" s="1279" t="s">
        <v>579</v>
      </c>
      <c r="F9" s="1279"/>
      <c r="G9" s="1279"/>
      <c r="H9" s="1280" t="s">
        <v>577</v>
      </c>
      <c r="I9" s="1281"/>
      <c r="J9" s="1282"/>
      <c r="K9" s="1283" t="s">
        <v>366</v>
      </c>
      <c r="L9" s="1284"/>
      <c r="M9" s="1285"/>
      <c r="N9" s="1274" t="s">
        <v>145</v>
      </c>
      <c r="O9" s="1286"/>
      <c r="P9" s="1275"/>
      <c r="Q9" s="1287" t="s">
        <v>848</v>
      </c>
      <c r="R9" s="1287"/>
      <c r="S9" s="1287"/>
      <c r="T9" s="1272" t="s">
        <v>236</v>
      </c>
      <c r="U9" s="1272" t="s">
        <v>418</v>
      </c>
      <c r="V9" s="1272" t="s">
        <v>367</v>
      </c>
    </row>
    <row r="10" spans="1:28" ht="60" customHeight="1">
      <c r="A10" s="1278"/>
      <c r="B10" s="1273"/>
      <c r="C10" s="1273"/>
      <c r="D10" s="1273"/>
      <c r="E10" s="917" t="s">
        <v>161</v>
      </c>
      <c r="F10" s="917" t="s">
        <v>188</v>
      </c>
      <c r="G10" s="917" t="s">
        <v>19</v>
      </c>
      <c r="H10" s="917" t="s">
        <v>161</v>
      </c>
      <c r="I10" s="917" t="s">
        <v>188</v>
      </c>
      <c r="J10" s="917" t="s">
        <v>19</v>
      </c>
      <c r="K10" s="917" t="s">
        <v>161</v>
      </c>
      <c r="L10" s="917" t="s">
        <v>188</v>
      </c>
      <c r="M10" s="917" t="s">
        <v>19</v>
      </c>
      <c r="N10" s="917" t="s">
        <v>161</v>
      </c>
      <c r="O10" s="917" t="s">
        <v>188</v>
      </c>
      <c r="P10" s="917" t="s">
        <v>19</v>
      </c>
      <c r="Q10" s="917" t="s">
        <v>218</v>
      </c>
      <c r="R10" s="917" t="s">
        <v>200</v>
      </c>
      <c r="S10" s="917" t="s">
        <v>201</v>
      </c>
      <c r="T10" s="1273"/>
      <c r="U10" s="1273"/>
      <c r="V10" s="1273"/>
    </row>
    <row r="11" spans="1:28">
      <c r="A11" s="916">
        <v>1</v>
      </c>
      <c r="B11" s="917">
        <v>2</v>
      </c>
      <c r="C11" s="928">
        <v>3</v>
      </c>
      <c r="D11" s="917">
        <v>4</v>
      </c>
      <c r="E11" s="917">
        <v>5</v>
      </c>
      <c r="F11" s="928">
        <v>6</v>
      </c>
      <c r="G11" s="917">
        <v>7</v>
      </c>
      <c r="H11" s="917">
        <v>8</v>
      </c>
      <c r="I11" s="928">
        <v>9</v>
      </c>
      <c r="J11" s="917">
        <v>10</v>
      </c>
      <c r="K11" s="917">
        <v>11</v>
      </c>
      <c r="L11" s="928">
        <v>12</v>
      </c>
      <c r="M11" s="917">
        <v>13</v>
      </c>
      <c r="N11" s="917">
        <v>14</v>
      </c>
      <c r="O11" s="928">
        <v>15</v>
      </c>
      <c r="P11" s="917">
        <v>16</v>
      </c>
      <c r="Q11" s="917">
        <v>17</v>
      </c>
      <c r="R11" s="928">
        <v>18</v>
      </c>
      <c r="S11" s="917">
        <v>19</v>
      </c>
      <c r="T11" s="917">
        <v>20</v>
      </c>
      <c r="U11" s="928">
        <v>21</v>
      </c>
      <c r="V11" s="917">
        <v>22</v>
      </c>
    </row>
    <row r="12" spans="1:28" ht="25.15" customHeight="1">
      <c r="A12" s="926">
        <v>1</v>
      </c>
      <c r="B12" s="586" t="s">
        <v>670</v>
      </c>
      <c r="C12" s="587">
        <v>995</v>
      </c>
      <c r="D12" s="588">
        <v>913</v>
      </c>
      <c r="E12" s="589">
        <f>G12*60/100</f>
        <v>59.7</v>
      </c>
      <c r="F12" s="590">
        <f>G12*40/100</f>
        <v>39.799999999999997</v>
      </c>
      <c r="G12" s="591">
        <f>C12*10*1000/100000</f>
        <v>99.5</v>
      </c>
      <c r="H12" s="589">
        <v>-0.5</v>
      </c>
      <c r="I12" s="590">
        <v>0.98</v>
      </c>
      <c r="J12" s="591">
        <f>H12+I12</f>
        <v>0.48</v>
      </c>
      <c r="K12" s="589">
        <v>60.149521661362016</v>
      </c>
      <c r="L12" s="590">
        <v>40.102643028118997</v>
      </c>
      <c r="M12" s="591">
        <f>K12+L12</f>
        <v>100.25216468948102</v>
      </c>
      <c r="N12" s="589">
        <f>P12*60/100</f>
        <v>54.78</v>
      </c>
      <c r="O12" s="590">
        <f>P12*40/100</f>
        <v>36.520000000000003</v>
      </c>
      <c r="P12" s="591">
        <f>D12*1000*10/100000</f>
        <v>91.3</v>
      </c>
      <c r="Q12" s="589">
        <f t="shared" ref="Q12:R43" si="0">H12+K12-N12</f>
        <v>4.8695216613620147</v>
      </c>
      <c r="R12" s="590">
        <f t="shared" si="0"/>
        <v>4.5626430281189911</v>
      </c>
      <c r="S12" s="591">
        <f>Q12+R12</f>
        <v>9.4321646894810058</v>
      </c>
      <c r="T12" s="592" t="s">
        <v>849</v>
      </c>
      <c r="U12" s="587">
        <v>913</v>
      </c>
      <c r="V12" s="588">
        <v>913</v>
      </c>
      <c r="W12" s="601">
        <f>G12+'AT-8A_Hon_CCH_UPry (2)'!G12</f>
        <v>145</v>
      </c>
      <c r="X12" s="601">
        <f>J12+'AT-8A_Hon_CCH_UPry (2)'!J12</f>
        <v>0.82</v>
      </c>
      <c r="Y12" s="601">
        <f>M12+'AT-8A_Hon_CCH_UPry (2)'!M12</f>
        <v>149.41367165701303</v>
      </c>
      <c r="Z12" s="601">
        <f>P12+'AT-8A_Hon_CCH_UPry (2)'!P12</f>
        <v>137.4</v>
      </c>
      <c r="AA12" s="1031">
        <f>C12+'AT-8A_Hon_CCH_UPry (2)'!C12</f>
        <v>1450</v>
      </c>
      <c r="AB12" s="106">
        <f>AA12*10*1000/100000</f>
        <v>145</v>
      </c>
    </row>
    <row r="13" spans="1:28" ht="25.15" customHeight="1">
      <c r="A13" s="916">
        <v>2</v>
      </c>
      <c r="B13" s="473" t="s">
        <v>672</v>
      </c>
      <c r="C13" s="593">
        <v>3065</v>
      </c>
      <c r="D13" s="594">
        <v>2198</v>
      </c>
      <c r="E13" s="589">
        <f t="shared" ref="E13:E62" si="1">G13*60/100</f>
        <v>183.9</v>
      </c>
      <c r="F13" s="590">
        <f t="shared" ref="F13:F62" si="2">G13*40/100</f>
        <v>122.6</v>
      </c>
      <c r="G13" s="591">
        <f t="shared" ref="G13:G62" si="3">C13*10*1000/100000</f>
        <v>306.5</v>
      </c>
      <c r="H13" s="595">
        <v>-1.21</v>
      </c>
      <c r="I13" s="596">
        <v>2.36</v>
      </c>
      <c r="J13" s="591">
        <f t="shared" ref="J13:J62" si="4">H13+I13</f>
        <v>1.1499999999999999</v>
      </c>
      <c r="K13" s="589">
        <v>144.80684404345422</v>
      </c>
      <c r="L13" s="590">
        <v>96.545026698582205</v>
      </c>
      <c r="M13" s="591">
        <f>K13+L13</f>
        <v>241.35187074203643</v>
      </c>
      <c r="N13" s="589">
        <f t="shared" ref="N13:N62" si="5">P13*60/100</f>
        <v>131.88</v>
      </c>
      <c r="O13" s="590">
        <f t="shared" ref="O13:O62" si="6">P13*40/100</f>
        <v>87.92</v>
      </c>
      <c r="P13" s="591">
        <f t="shared" ref="P13:P62" si="7">D13*1000*10/100000</f>
        <v>219.8</v>
      </c>
      <c r="Q13" s="589">
        <f t="shared" si="0"/>
        <v>11.716844043454216</v>
      </c>
      <c r="R13" s="590">
        <f t="shared" si="0"/>
        <v>10.985026698582203</v>
      </c>
      <c r="S13" s="591">
        <f t="shared" ref="S13:S62" si="8">Q13+R13</f>
        <v>22.701870742036419</v>
      </c>
      <c r="T13" s="592" t="s">
        <v>849</v>
      </c>
      <c r="U13" s="593">
        <v>2198</v>
      </c>
      <c r="V13" s="594">
        <v>2198</v>
      </c>
      <c r="W13" s="601">
        <f>G13+'AT-8A_Hon_CCH_UPry (2)'!G13</f>
        <v>384.8</v>
      </c>
      <c r="X13" s="601">
        <f>J13+'AT-8A_Hon_CCH_UPry (2)'!J13</f>
        <v>1.8499999999999999</v>
      </c>
      <c r="Y13" s="601">
        <f>M13+'AT-8A_Hon_CCH_UPry (2)'!M13</f>
        <v>340.42137176771371</v>
      </c>
      <c r="Z13" s="601">
        <f>P13+'AT-8A_Hon_CCH_UPry (2)'!P13</f>
        <v>312.70000000000005</v>
      </c>
      <c r="AA13" s="1031">
        <f>C13+'AT-8A_Hon_CCH_UPry (2)'!C13</f>
        <v>3848</v>
      </c>
      <c r="AB13" s="106">
        <f t="shared" ref="AB13:AB62" si="9">AA13*10*1000/100000</f>
        <v>384.8</v>
      </c>
    </row>
    <row r="14" spans="1:28" ht="25.15" customHeight="1">
      <c r="A14" s="916">
        <v>3</v>
      </c>
      <c r="B14" s="473" t="s">
        <v>671</v>
      </c>
      <c r="C14" s="593">
        <v>2309</v>
      </c>
      <c r="D14" s="594">
        <v>3223</v>
      </c>
      <c r="E14" s="589">
        <f t="shared" si="1"/>
        <v>138.54</v>
      </c>
      <c r="F14" s="590">
        <f t="shared" si="2"/>
        <v>92.36</v>
      </c>
      <c r="G14" s="591">
        <f t="shared" si="3"/>
        <v>230.9</v>
      </c>
      <c r="H14" s="595">
        <v>-1.77</v>
      </c>
      <c r="I14" s="596">
        <v>3.46</v>
      </c>
      <c r="J14" s="591">
        <f t="shared" si="4"/>
        <v>1.69</v>
      </c>
      <c r="K14" s="589">
        <v>212.33505839492858</v>
      </c>
      <c r="L14" s="590">
        <v>141.5671615329984</v>
      </c>
      <c r="M14" s="591">
        <f t="shared" ref="M14:M62" si="10">K14+L14</f>
        <v>353.90221992792698</v>
      </c>
      <c r="N14" s="589">
        <f t="shared" si="5"/>
        <v>193.38</v>
      </c>
      <c r="O14" s="590">
        <f t="shared" si="6"/>
        <v>128.91999999999999</v>
      </c>
      <c r="P14" s="591">
        <f t="shared" si="7"/>
        <v>322.3</v>
      </c>
      <c r="Q14" s="589">
        <f t="shared" si="0"/>
        <v>17.185058394928575</v>
      </c>
      <c r="R14" s="590">
        <f t="shared" si="0"/>
        <v>16.107161532998418</v>
      </c>
      <c r="S14" s="591">
        <f t="shared" si="8"/>
        <v>33.292219927926993</v>
      </c>
      <c r="T14" s="592" t="s">
        <v>849</v>
      </c>
      <c r="U14" s="593">
        <v>3223</v>
      </c>
      <c r="V14" s="594">
        <v>3223</v>
      </c>
      <c r="W14" s="601">
        <f>G14+'AT-8A_Hon_CCH_UPry (2)'!G14</f>
        <v>324.60000000000002</v>
      </c>
      <c r="X14" s="601">
        <f>J14+'AT-8A_Hon_CCH_UPry (2)'!J14</f>
        <v>2.25</v>
      </c>
      <c r="Y14" s="601">
        <f>M14+'AT-8A_Hon_CCH_UPry (2)'!M14</f>
        <v>433.66969761060363</v>
      </c>
      <c r="Z14" s="601">
        <f>P14+'AT-8A_Hon_CCH_UPry (2)'!P14</f>
        <v>397.1</v>
      </c>
      <c r="AA14" s="1031">
        <f>C14+'AT-8A_Hon_CCH_UPry (2)'!C14</f>
        <v>3246</v>
      </c>
      <c r="AB14" s="106">
        <f t="shared" si="9"/>
        <v>324.60000000000002</v>
      </c>
    </row>
    <row r="15" spans="1:28" ht="25.15" customHeight="1">
      <c r="A15" s="916">
        <v>4</v>
      </c>
      <c r="B15" s="473" t="s">
        <v>673</v>
      </c>
      <c r="C15" s="593">
        <v>2545</v>
      </c>
      <c r="D15" s="594">
        <v>6338</v>
      </c>
      <c r="E15" s="589">
        <f t="shared" si="1"/>
        <v>152.69999999999999</v>
      </c>
      <c r="F15" s="590">
        <f t="shared" si="2"/>
        <v>101.8</v>
      </c>
      <c r="G15" s="591">
        <f t="shared" si="3"/>
        <v>254.5</v>
      </c>
      <c r="H15" s="595">
        <v>-3.48</v>
      </c>
      <c r="I15" s="596">
        <v>6.79</v>
      </c>
      <c r="J15" s="591">
        <f t="shared" si="4"/>
        <v>3.31</v>
      </c>
      <c r="K15" s="589">
        <v>417.55494883867738</v>
      </c>
      <c r="L15" s="590">
        <v>278.3905273956388</v>
      </c>
      <c r="M15" s="591">
        <f t="shared" si="10"/>
        <v>695.94547623431617</v>
      </c>
      <c r="N15" s="589">
        <f t="shared" si="5"/>
        <v>380.28</v>
      </c>
      <c r="O15" s="590">
        <f t="shared" si="6"/>
        <v>253.52</v>
      </c>
      <c r="P15" s="591">
        <f t="shared" si="7"/>
        <v>633.79999999999995</v>
      </c>
      <c r="Q15" s="589">
        <f t="shared" si="0"/>
        <v>33.794948838677385</v>
      </c>
      <c r="R15" s="590">
        <f t="shared" si="0"/>
        <v>31.660527395638809</v>
      </c>
      <c r="S15" s="591">
        <f t="shared" si="8"/>
        <v>65.455476234316194</v>
      </c>
      <c r="T15" s="592" t="s">
        <v>849</v>
      </c>
      <c r="U15" s="593">
        <v>6338</v>
      </c>
      <c r="V15" s="594">
        <v>6338</v>
      </c>
      <c r="W15" s="601">
        <f>G15+'AT-8A_Hon_CCH_UPry (2)'!G15</f>
        <v>361.4</v>
      </c>
      <c r="X15" s="601">
        <f>J15+'AT-8A_Hon_CCH_UPry (2)'!J15</f>
        <v>4</v>
      </c>
      <c r="Y15" s="601">
        <f>M15+'AT-8A_Hon_CCH_UPry (2)'!M15</f>
        <v>794.26849016938013</v>
      </c>
      <c r="Z15" s="601">
        <f>P15+'AT-8A_Hon_CCH_UPry (2)'!P15</f>
        <v>726</v>
      </c>
      <c r="AA15" s="1031">
        <f>C15+'AT-8A_Hon_CCH_UPry (2)'!C15</f>
        <v>3614</v>
      </c>
      <c r="AB15" s="106">
        <f t="shared" si="9"/>
        <v>361.4</v>
      </c>
    </row>
    <row r="16" spans="1:28" ht="25.15" customHeight="1">
      <c r="A16" s="916">
        <v>5</v>
      </c>
      <c r="B16" s="473" t="s">
        <v>674</v>
      </c>
      <c r="C16" s="593">
        <v>5092</v>
      </c>
      <c r="D16" s="594">
        <v>4288</v>
      </c>
      <c r="E16" s="589">
        <f t="shared" si="1"/>
        <v>305.52</v>
      </c>
      <c r="F16" s="590">
        <f t="shared" si="2"/>
        <v>203.68</v>
      </c>
      <c r="G16" s="591">
        <f t="shared" si="3"/>
        <v>509.2</v>
      </c>
      <c r="H16" s="595">
        <v>-2.35</v>
      </c>
      <c r="I16" s="596">
        <v>4.5999999999999996</v>
      </c>
      <c r="J16" s="591">
        <f t="shared" si="4"/>
        <v>2.2499999999999996</v>
      </c>
      <c r="K16" s="589">
        <v>282.49852013572871</v>
      </c>
      <c r="L16" s="590">
        <v>188.34625772680641</v>
      </c>
      <c r="M16" s="591">
        <f t="shared" si="10"/>
        <v>470.84477786253512</v>
      </c>
      <c r="N16" s="589">
        <f t="shared" si="5"/>
        <v>257.27999999999997</v>
      </c>
      <c r="O16" s="590">
        <f t="shared" si="6"/>
        <v>171.52</v>
      </c>
      <c r="P16" s="591">
        <f t="shared" si="7"/>
        <v>428.8</v>
      </c>
      <c r="Q16" s="589">
        <f t="shared" si="0"/>
        <v>22.868520135728716</v>
      </c>
      <c r="R16" s="590">
        <f t="shared" si="0"/>
        <v>21.426257726806398</v>
      </c>
      <c r="S16" s="591">
        <f t="shared" si="8"/>
        <v>44.294777862535113</v>
      </c>
      <c r="T16" s="592" t="s">
        <v>849</v>
      </c>
      <c r="U16" s="593">
        <v>4288</v>
      </c>
      <c r="V16" s="594">
        <v>4288</v>
      </c>
      <c r="W16" s="601">
        <f>G16+'AT-8A_Hon_CCH_UPry (2)'!G16</f>
        <v>663.6</v>
      </c>
      <c r="X16" s="601">
        <f>J16+'AT-8A_Hon_CCH_UPry (2)'!J16</f>
        <v>3.3199999999999994</v>
      </c>
      <c r="Y16" s="601">
        <f>M16+'AT-8A_Hon_CCH_UPry (2)'!M16</f>
        <v>622.70158029586605</v>
      </c>
      <c r="Z16" s="601">
        <f>P16+'AT-8A_Hon_CCH_UPry (2)'!P16</f>
        <v>571.20000000000005</v>
      </c>
      <c r="AA16" s="1031">
        <f>C16+'AT-8A_Hon_CCH_UPry (2)'!C16</f>
        <v>6636</v>
      </c>
      <c r="AB16" s="106">
        <f t="shared" si="9"/>
        <v>663.6</v>
      </c>
    </row>
    <row r="17" spans="1:28" ht="25.15" customHeight="1">
      <c r="A17" s="916">
        <v>6</v>
      </c>
      <c r="B17" s="473" t="s">
        <v>675</v>
      </c>
      <c r="C17" s="593">
        <v>4055</v>
      </c>
      <c r="D17" s="594">
        <v>3679</v>
      </c>
      <c r="E17" s="589">
        <f t="shared" si="1"/>
        <v>243.3</v>
      </c>
      <c r="F17" s="590">
        <f t="shared" si="2"/>
        <v>162.19999999999999</v>
      </c>
      <c r="G17" s="591">
        <f t="shared" si="3"/>
        <v>405.5</v>
      </c>
      <c r="H17" s="595">
        <v>-2.02</v>
      </c>
      <c r="I17" s="596">
        <v>3.94</v>
      </c>
      <c r="J17" s="591">
        <f t="shared" si="4"/>
        <v>1.92</v>
      </c>
      <c r="K17" s="589">
        <v>242.376878633243</v>
      </c>
      <c r="L17" s="590">
        <v>161.5965210300655</v>
      </c>
      <c r="M17" s="591">
        <f t="shared" si="10"/>
        <v>403.9733996633085</v>
      </c>
      <c r="N17" s="589">
        <f t="shared" si="5"/>
        <v>220.74</v>
      </c>
      <c r="O17" s="590">
        <f t="shared" si="6"/>
        <v>147.16</v>
      </c>
      <c r="P17" s="591">
        <f t="shared" si="7"/>
        <v>367.9</v>
      </c>
      <c r="Q17" s="589">
        <f t="shared" si="0"/>
        <v>19.616878633242976</v>
      </c>
      <c r="R17" s="590">
        <f t="shared" si="0"/>
        <v>18.376521030065504</v>
      </c>
      <c r="S17" s="591">
        <f t="shared" si="8"/>
        <v>37.99339966330848</v>
      </c>
      <c r="T17" s="592" t="s">
        <v>849</v>
      </c>
      <c r="U17" s="593">
        <v>3679</v>
      </c>
      <c r="V17" s="594">
        <v>3679</v>
      </c>
      <c r="W17" s="601">
        <f>G17+'AT-8A_Hon_CCH_UPry (2)'!G17</f>
        <v>609.70000000000005</v>
      </c>
      <c r="X17" s="601">
        <f>J17+'AT-8A_Hon_CCH_UPry (2)'!J17</f>
        <v>3.33</v>
      </c>
      <c r="Y17" s="601">
        <f>M17+'AT-8A_Hon_CCH_UPry (2)'!M17</f>
        <v>604.35186298650297</v>
      </c>
      <c r="Z17" s="601">
        <f>P17+'AT-8A_Hon_CCH_UPry (2)'!P17</f>
        <v>555.79999999999995</v>
      </c>
      <c r="AA17" s="1031">
        <f>C17+'AT-8A_Hon_CCH_UPry (2)'!C17</f>
        <v>6097</v>
      </c>
      <c r="AB17" s="106">
        <f t="shared" si="9"/>
        <v>609.70000000000005</v>
      </c>
    </row>
    <row r="18" spans="1:28" ht="25.15" customHeight="1">
      <c r="A18" s="916">
        <v>7</v>
      </c>
      <c r="B18" s="473" t="s">
        <v>676</v>
      </c>
      <c r="C18" s="593">
        <v>3837</v>
      </c>
      <c r="D18" s="594">
        <v>3656</v>
      </c>
      <c r="E18" s="589">
        <f t="shared" si="1"/>
        <v>230.22</v>
      </c>
      <c r="F18" s="590">
        <f t="shared" si="2"/>
        <v>153.47999999999999</v>
      </c>
      <c r="G18" s="591">
        <f t="shared" si="3"/>
        <v>383.7</v>
      </c>
      <c r="H18" s="595">
        <v>-2.0099999999999998</v>
      </c>
      <c r="I18" s="596">
        <v>3.92</v>
      </c>
      <c r="J18" s="591">
        <f t="shared" si="4"/>
        <v>1.9100000000000001</v>
      </c>
      <c r="K18" s="589">
        <v>240.86161138438064</v>
      </c>
      <c r="L18" s="590">
        <v>160.58626824841517</v>
      </c>
      <c r="M18" s="591">
        <f t="shared" si="10"/>
        <v>401.44787963279578</v>
      </c>
      <c r="N18" s="589">
        <f t="shared" si="5"/>
        <v>219.36</v>
      </c>
      <c r="O18" s="590">
        <f t="shared" si="6"/>
        <v>146.24</v>
      </c>
      <c r="P18" s="591">
        <f t="shared" si="7"/>
        <v>365.6</v>
      </c>
      <c r="Q18" s="589">
        <f t="shared" si="0"/>
        <v>19.491611384380633</v>
      </c>
      <c r="R18" s="590">
        <f t="shared" si="0"/>
        <v>18.266268248415145</v>
      </c>
      <c r="S18" s="591">
        <f t="shared" si="8"/>
        <v>37.757879632795778</v>
      </c>
      <c r="T18" s="592" t="s">
        <v>849</v>
      </c>
      <c r="U18" s="593">
        <v>3656</v>
      </c>
      <c r="V18" s="594">
        <v>3656</v>
      </c>
      <c r="W18" s="601">
        <f>G18+'AT-8A_Hon_CCH_UPry (2)'!G18</f>
        <v>587.79999999999995</v>
      </c>
      <c r="X18" s="601">
        <f>J18+'AT-8A_Hon_CCH_UPry (2)'!J18</f>
        <v>3.33</v>
      </c>
      <c r="Y18" s="601">
        <f>M18+'AT-8A_Hon_CCH_UPry (2)'!M18</f>
        <v>607.05175259028329</v>
      </c>
      <c r="Z18" s="601">
        <f>P18+'AT-8A_Hon_CCH_UPry (2)'!P18</f>
        <v>558.40000000000009</v>
      </c>
      <c r="AA18" s="1031">
        <f>C18+'AT-8A_Hon_CCH_UPry (2)'!C18</f>
        <v>5878</v>
      </c>
      <c r="AB18" s="106">
        <f t="shared" si="9"/>
        <v>587.79999999999995</v>
      </c>
    </row>
    <row r="19" spans="1:28" ht="25.15" customHeight="1">
      <c r="A19" s="916">
        <v>8</v>
      </c>
      <c r="B19" s="473" t="s">
        <v>677</v>
      </c>
      <c r="C19" s="593">
        <v>2957</v>
      </c>
      <c r="D19" s="594">
        <v>2646</v>
      </c>
      <c r="E19" s="589">
        <f t="shared" si="1"/>
        <v>177.42</v>
      </c>
      <c r="F19" s="590">
        <f t="shared" si="2"/>
        <v>118.28</v>
      </c>
      <c r="G19" s="591">
        <f t="shared" si="3"/>
        <v>295.7</v>
      </c>
      <c r="H19" s="595">
        <v>-1.45</v>
      </c>
      <c r="I19" s="596">
        <v>2.84</v>
      </c>
      <c r="J19" s="591">
        <f t="shared" si="4"/>
        <v>1.39</v>
      </c>
      <c r="K19" s="589">
        <v>174.32161480390351</v>
      </c>
      <c r="L19" s="590">
        <v>116.22299392377094</v>
      </c>
      <c r="M19" s="591">
        <f t="shared" si="10"/>
        <v>290.54460872767447</v>
      </c>
      <c r="N19" s="589">
        <f t="shared" si="5"/>
        <v>158.76000000000002</v>
      </c>
      <c r="O19" s="590">
        <f t="shared" si="6"/>
        <v>105.84</v>
      </c>
      <c r="P19" s="591">
        <f t="shared" si="7"/>
        <v>264.60000000000002</v>
      </c>
      <c r="Q19" s="589">
        <f t="shared" si="0"/>
        <v>14.111614803903507</v>
      </c>
      <c r="R19" s="590">
        <f t="shared" si="0"/>
        <v>13.222993923770943</v>
      </c>
      <c r="S19" s="591">
        <f t="shared" si="8"/>
        <v>27.33460872767445</v>
      </c>
      <c r="T19" s="592" t="s">
        <v>849</v>
      </c>
      <c r="U19" s="593">
        <v>2646</v>
      </c>
      <c r="V19" s="594">
        <v>2646</v>
      </c>
      <c r="W19" s="601">
        <f>G19+'AT-8A_Hon_CCH_UPry (2)'!G19</f>
        <v>439.2</v>
      </c>
      <c r="X19" s="601">
        <f>J19+'AT-8A_Hon_CCH_UPry (2)'!J19</f>
        <v>2.34</v>
      </c>
      <c r="Y19" s="601">
        <f>M19+'AT-8A_Hon_CCH_UPry (2)'!M19</f>
        <v>426.08533618045794</v>
      </c>
      <c r="Z19" s="601">
        <f>P19+'AT-8A_Hon_CCH_UPry (2)'!P19</f>
        <v>391.70000000000005</v>
      </c>
      <c r="AA19" s="1031">
        <f>C19+'AT-8A_Hon_CCH_UPry (2)'!C19</f>
        <v>4392</v>
      </c>
      <c r="AB19" s="106">
        <f t="shared" si="9"/>
        <v>439.2</v>
      </c>
    </row>
    <row r="20" spans="1:28" ht="25.15" customHeight="1">
      <c r="A20" s="916">
        <v>9</v>
      </c>
      <c r="B20" s="473" t="s">
        <v>678</v>
      </c>
      <c r="C20" s="593">
        <v>2261</v>
      </c>
      <c r="D20" s="594">
        <v>2002</v>
      </c>
      <c r="E20" s="589">
        <f t="shared" si="1"/>
        <v>135.66</v>
      </c>
      <c r="F20" s="590">
        <f t="shared" si="2"/>
        <v>90.44</v>
      </c>
      <c r="G20" s="591">
        <f t="shared" si="3"/>
        <v>226.1</v>
      </c>
      <c r="H20" s="595">
        <v>-1.1000000000000001</v>
      </c>
      <c r="I20" s="596">
        <v>2.15</v>
      </c>
      <c r="J20" s="591">
        <f t="shared" si="4"/>
        <v>1.0499999999999998</v>
      </c>
      <c r="K20" s="589">
        <v>131.89413183575766</v>
      </c>
      <c r="L20" s="590">
        <v>87.935916037562137</v>
      </c>
      <c r="M20" s="591">
        <f t="shared" si="10"/>
        <v>219.83004787331981</v>
      </c>
      <c r="N20" s="589">
        <f t="shared" si="5"/>
        <v>120.12</v>
      </c>
      <c r="O20" s="590">
        <f t="shared" si="6"/>
        <v>80.08</v>
      </c>
      <c r="P20" s="591">
        <f t="shared" si="7"/>
        <v>200.2</v>
      </c>
      <c r="Q20" s="589">
        <f t="shared" si="0"/>
        <v>10.674131835757663</v>
      </c>
      <c r="R20" s="590">
        <f t="shared" si="0"/>
        <v>10.005916037562145</v>
      </c>
      <c r="S20" s="591">
        <f t="shared" si="8"/>
        <v>20.680047873319808</v>
      </c>
      <c r="T20" s="592" t="s">
        <v>849</v>
      </c>
      <c r="U20" s="593">
        <v>2002</v>
      </c>
      <c r="V20" s="594">
        <v>2002</v>
      </c>
      <c r="W20" s="601">
        <f>G20+'AT-8A_Hon_CCH_UPry (2)'!G20</f>
        <v>336.7</v>
      </c>
      <c r="X20" s="601">
        <f>J20+'AT-8A_Hon_CCH_UPry (2)'!J20</f>
        <v>1.7199999999999998</v>
      </c>
      <c r="Y20" s="601">
        <f>M20+'AT-8A_Hon_CCH_UPry (2)'!M20</f>
        <v>315.80695952359923</v>
      </c>
      <c r="Z20" s="601">
        <f>P20+'AT-8A_Hon_CCH_UPry (2)'!P20</f>
        <v>290.2</v>
      </c>
      <c r="AA20" s="1031">
        <f>C20+'AT-8A_Hon_CCH_UPry (2)'!C20</f>
        <v>3367</v>
      </c>
      <c r="AB20" s="106">
        <f t="shared" si="9"/>
        <v>336.7</v>
      </c>
    </row>
    <row r="21" spans="1:28" ht="25.15" customHeight="1">
      <c r="A21" s="916">
        <v>10</v>
      </c>
      <c r="B21" s="473" t="s">
        <v>679</v>
      </c>
      <c r="C21" s="593">
        <v>1437</v>
      </c>
      <c r="D21" s="594">
        <v>1262</v>
      </c>
      <c r="E21" s="589">
        <f t="shared" si="1"/>
        <v>86.22</v>
      </c>
      <c r="F21" s="590">
        <f t="shared" si="2"/>
        <v>57.48</v>
      </c>
      <c r="G21" s="591">
        <f t="shared" si="3"/>
        <v>143.69999999999999</v>
      </c>
      <c r="H21" s="595">
        <v>-0.69</v>
      </c>
      <c r="I21" s="596">
        <v>1.36</v>
      </c>
      <c r="J21" s="591">
        <f t="shared" si="4"/>
        <v>0.67000000000000015</v>
      </c>
      <c r="K21" s="589">
        <v>83.14205513322986</v>
      </c>
      <c r="L21" s="590">
        <v>55.4321308888129</v>
      </c>
      <c r="M21" s="591">
        <f t="shared" si="10"/>
        <v>138.57418602204277</v>
      </c>
      <c r="N21" s="589">
        <f t="shared" si="5"/>
        <v>75.72</v>
      </c>
      <c r="O21" s="590">
        <f t="shared" si="6"/>
        <v>50.48</v>
      </c>
      <c r="P21" s="591">
        <f t="shared" si="7"/>
        <v>126.2</v>
      </c>
      <c r="Q21" s="589">
        <f t="shared" si="0"/>
        <v>6.7320551332298635</v>
      </c>
      <c r="R21" s="590">
        <f t="shared" si="0"/>
        <v>6.3121308888129022</v>
      </c>
      <c r="S21" s="591">
        <f t="shared" si="8"/>
        <v>13.044186022042766</v>
      </c>
      <c r="T21" s="592" t="s">
        <v>849</v>
      </c>
      <c r="U21" s="593">
        <v>1262</v>
      </c>
      <c r="V21" s="594">
        <v>1262</v>
      </c>
      <c r="W21" s="601">
        <f>G21+'AT-8A_Hon_CCH_UPry (2)'!G21</f>
        <v>208.6</v>
      </c>
      <c r="X21" s="601">
        <f>J21+'AT-8A_Hon_CCH_UPry (2)'!J21</f>
        <v>1.1100000000000001</v>
      </c>
      <c r="Y21" s="601">
        <f>M21+'AT-8A_Hon_CCH_UPry (2)'!M21</f>
        <v>199.99940947822159</v>
      </c>
      <c r="Z21" s="601">
        <f>P21+'AT-8A_Hon_CCH_UPry (2)'!P21</f>
        <v>183.8</v>
      </c>
      <c r="AA21" s="1031">
        <f>C21+'AT-8A_Hon_CCH_UPry (2)'!C21</f>
        <v>2086</v>
      </c>
      <c r="AB21" s="106">
        <f t="shared" si="9"/>
        <v>208.6</v>
      </c>
    </row>
    <row r="22" spans="1:28" ht="25.15" customHeight="1">
      <c r="A22" s="916">
        <v>11</v>
      </c>
      <c r="B22" s="473" t="s">
        <v>680</v>
      </c>
      <c r="C22" s="593">
        <v>4747</v>
      </c>
      <c r="D22" s="594">
        <v>4292</v>
      </c>
      <c r="E22" s="589">
        <f t="shared" si="1"/>
        <v>284.82</v>
      </c>
      <c r="F22" s="590">
        <f t="shared" si="2"/>
        <v>189.88</v>
      </c>
      <c r="G22" s="591">
        <f t="shared" si="3"/>
        <v>474.7</v>
      </c>
      <c r="H22" s="595">
        <v>-2.35</v>
      </c>
      <c r="I22" s="596">
        <v>4.5999999999999996</v>
      </c>
      <c r="J22" s="591">
        <f t="shared" si="4"/>
        <v>2.2499999999999996</v>
      </c>
      <c r="K22" s="589">
        <v>282.76204487466129</v>
      </c>
      <c r="L22" s="590">
        <v>188.52195386274562</v>
      </c>
      <c r="M22" s="591">
        <f t="shared" si="10"/>
        <v>471.28399873740693</v>
      </c>
      <c r="N22" s="589">
        <f t="shared" si="5"/>
        <v>257.52</v>
      </c>
      <c r="O22" s="590">
        <f t="shared" si="6"/>
        <v>171.68</v>
      </c>
      <c r="P22" s="591">
        <f t="shared" si="7"/>
        <v>429.2</v>
      </c>
      <c r="Q22" s="589">
        <f t="shared" si="0"/>
        <v>22.892044874661281</v>
      </c>
      <c r="R22" s="590">
        <f t="shared" si="0"/>
        <v>21.441953862745606</v>
      </c>
      <c r="S22" s="591">
        <f t="shared" si="8"/>
        <v>44.333998737406887</v>
      </c>
      <c r="T22" s="592" t="s">
        <v>849</v>
      </c>
      <c r="U22" s="593">
        <v>4292</v>
      </c>
      <c r="V22" s="594">
        <v>4292</v>
      </c>
      <c r="W22" s="601">
        <f>G22+'AT-8A_Hon_CCH_UPry (2)'!G22</f>
        <v>688.3</v>
      </c>
      <c r="X22" s="601">
        <f>J22+'AT-8A_Hon_CCH_UPry (2)'!J22</f>
        <v>3.82</v>
      </c>
      <c r="Y22" s="601">
        <f>M22+'AT-8A_Hon_CCH_UPry (2)'!M22</f>
        <v>694.37699781783419</v>
      </c>
      <c r="Z22" s="601">
        <f>P22+'AT-8A_Hon_CCH_UPry (2)'!P22</f>
        <v>638.4</v>
      </c>
      <c r="AA22" s="1031">
        <f>C22+'AT-8A_Hon_CCH_UPry (2)'!C22</f>
        <v>6883</v>
      </c>
      <c r="AB22" s="106">
        <f t="shared" si="9"/>
        <v>688.3</v>
      </c>
    </row>
    <row r="23" spans="1:28" ht="25.15" customHeight="1">
      <c r="A23" s="916">
        <v>12</v>
      </c>
      <c r="B23" s="473" t="s">
        <v>681</v>
      </c>
      <c r="C23" s="593">
        <v>5012</v>
      </c>
      <c r="D23" s="594">
        <v>4699</v>
      </c>
      <c r="E23" s="589">
        <f t="shared" si="1"/>
        <v>300.72000000000003</v>
      </c>
      <c r="F23" s="590">
        <f t="shared" si="2"/>
        <v>200.48</v>
      </c>
      <c r="G23" s="591">
        <f t="shared" si="3"/>
        <v>501.2</v>
      </c>
      <c r="H23" s="595">
        <v>-2.58</v>
      </c>
      <c r="I23" s="596">
        <v>5.04</v>
      </c>
      <c r="J23" s="591">
        <f t="shared" si="4"/>
        <v>2.46</v>
      </c>
      <c r="K23" s="589">
        <v>309.57568706105161</v>
      </c>
      <c r="L23" s="590">
        <v>206.39903569455768</v>
      </c>
      <c r="M23" s="591">
        <f t="shared" si="10"/>
        <v>515.97472275560926</v>
      </c>
      <c r="N23" s="589">
        <f t="shared" si="5"/>
        <v>281.94</v>
      </c>
      <c r="O23" s="590">
        <f t="shared" si="6"/>
        <v>187.96</v>
      </c>
      <c r="P23" s="591">
        <f t="shared" si="7"/>
        <v>469.9</v>
      </c>
      <c r="Q23" s="589">
        <f t="shared" si="0"/>
        <v>25.055687061051628</v>
      </c>
      <c r="R23" s="590">
        <f t="shared" si="0"/>
        <v>23.479035694557666</v>
      </c>
      <c r="S23" s="591">
        <f t="shared" si="8"/>
        <v>48.534722755609295</v>
      </c>
      <c r="T23" s="592" t="s">
        <v>849</v>
      </c>
      <c r="U23" s="593">
        <v>4699</v>
      </c>
      <c r="V23" s="594">
        <v>4699</v>
      </c>
      <c r="W23" s="601">
        <f>G23+'AT-8A_Hon_CCH_UPry (2)'!G23</f>
        <v>763.2</v>
      </c>
      <c r="X23" s="601">
        <f>J23+'AT-8A_Hon_CCH_UPry (2)'!J23</f>
        <v>4.26</v>
      </c>
      <c r="Y23" s="601">
        <f>M23+'AT-8A_Hon_CCH_UPry (2)'!M23</f>
        <v>771.69987179713144</v>
      </c>
      <c r="Z23" s="601">
        <f>P23+'AT-8A_Hon_CCH_UPry (2)'!P23</f>
        <v>709.7</v>
      </c>
      <c r="AA23" s="1031">
        <f>C23+'AT-8A_Hon_CCH_UPry (2)'!C23</f>
        <v>7632</v>
      </c>
      <c r="AB23" s="106">
        <f t="shared" si="9"/>
        <v>763.2</v>
      </c>
    </row>
    <row r="24" spans="1:28" ht="25.15" customHeight="1">
      <c r="A24" s="916">
        <v>13</v>
      </c>
      <c r="B24" s="473" t="s">
        <v>682</v>
      </c>
      <c r="C24" s="593">
        <v>3219</v>
      </c>
      <c r="D24" s="594">
        <v>2977</v>
      </c>
      <c r="E24" s="589">
        <f t="shared" si="1"/>
        <v>193.14</v>
      </c>
      <c r="F24" s="590">
        <f t="shared" si="2"/>
        <v>128.76</v>
      </c>
      <c r="G24" s="591">
        <f t="shared" si="3"/>
        <v>321.89999999999998</v>
      </c>
      <c r="H24" s="595">
        <v>-1.63</v>
      </c>
      <c r="I24" s="596">
        <v>3.19</v>
      </c>
      <c r="J24" s="591">
        <f t="shared" si="4"/>
        <v>1.56</v>
      </c>
      <c r="K24" s="589">
        <v>196.12828695057473</v>
      </c>
      <c r="L24" s="590">
        <v>130.76184917273849</v>
      </c>
      <c r="M24" s="591">
        <f t="shared" si="10"/>
        <v>326.89013612331325</v>
      </c>
      <c r="N24" s="589">
        <f t="shared" si="5"/>
        <v>178.62</v>
      </c>
      <c r="O24" s="590">
        <f t="shared" si="6"/>
        <v>119.08</v>
      </c>
      <c r="P24" s="591">
        <f t="shared" si="7"/>
        <v>297.7</v>
      </c>
      <c r="Q24" s="589">
        <f t="shared" si="0"/>
        <v>15.878286950574733</v>
      </c>
      <c r="R24" s="590">
        <f t="shared" si="0"/>
        <v>14.871849172738493</v>
      </c>
      <c r="S24" s="591">
        <f t="shared" si="8"/>
        <v>30.750136123313226</v>
      </c>
      <c r="T24" s="592" t="s">
        <v>849</v>
      </c>
      <c r="U24" s="593">
        <v>2977</v>
      </c>
      <c r="V24" s="594">
        <v>2977</v>
      </c>
      <c r="W24" s="601">
        <f>G24+'AT-8A_Hon_CCH_UPry (2)'!G24</f>
        <v>481.9</v>
      </c>
      <c r="X24" s="601">
        <f>J24+'AT-8A_Hon_CCH_UPry (2)'!J24</f>
        <v>2.67</v>
      </c>
      <c r="Y24" s="601">
        <f>M24+'AT-8A_Hon_CCH_UPry (2)'!M24</f>
        <v>484.18563021682672</v>
      </c>
      <c r="Z24" s="601">
        <f>P24+'AT-8A_Hon_CCH_UPry (2)'!P24</f>
        <v>445.2</v>
      </c>
      <c r="AA24" s="1031">
        <f>C24+'AT-8A_Hon_CCH_UPry (2)'!C24</f>
        <v>4819</v>
      </c>
      <c r="AB24" s="106">
        <f t="shared" si="9"/>
        <v>481.9</v>
      </c>
    </row>
    <row r="25" spans="1:28" ht="25.15" customHeight="1">
      <c r="A25" s="916">
        <v>14</v>
      </c>
      <c r="B25" s="473" t="s">
        <v>683</v>
      </c>
      <c r="C25" s="593">
        <v>1661</v>
      </c>
      <c r="D25" s="594">
        <v>1561</v>
      </c>
      <c r="E25" s="589">
        <f t="shared" si="1"/>
        <v>99.66</v>
      </c>
      <c r="F25" s="590">
        <f t="shared" si="2"/>
        <v>66.44</v>
      </c>
      <c r="G25" s="591">
        <f t="shared" si="3"/>
        <v>166.1</v>
      </c>
      <c r="H25" s="595">
        <v>-0.86</v>
      </c>
      <c r="I25" s="596">
        <v>1.67</v>
      </c>
      <c r="J25" s="591">
        <f t="shared" si="4"/>
        <v>0.80999999999999994</v>
      </c>
      <c r="K25" s="589">
        <v>102.84052936844043</v>
      </c>
      <c r="L25" s="590">
        <v>68.565417050266987</v>
      </c>
      <c r="M25" s="591">
        <f t="shared" si="10"/>
        <v>171.4059464187074</v>
      </c>
      <c r="N25" s="589">
        <f t="shared" si="5"/>
        <v>93.66</v>
      </c>
      <c r="O25" s="590">
        <f t="shared" si="6"/>
        <v>62.44</v>
      </c>
      <c r="P25" s="591">
        <f t="shared" si="7"/>
        <v>156.1</v>
      </c>
      <c r="Q25" s="589">
        <f t="shared" si="0"/>
        <v>8.3205293684404324</v>
      </c>
      <c r="R25" s="590">
        <f t="shared" si="0"/>
        <v>7.7954170502669911</v>
      </c>
      <c r="S25" s="591">
        <f t="shared" si="8"/>
        <v>16.115946418707424</v>
      </c>
      <c r="T25" s="592" t="s">
        <v>849</v>
      </c>
      <c r="U25" s="593">
        <v>1561</v>
      </c>
      <c r="V25" s="594">
        <v>1561</v>
      </c>
      <c r="W25" s="601">
        <f>G25+'AT-8A_Hon_CCH_UPry (2)'!G25</f>
        <v>260.39999999999998</v>
      </c>
      <c r="X25" s="601">
        <f>J25+'AT-8A_Hon_CCH_UPry (2)'!J25</f>
        <v>1.46</v>
      </c>
      <c r="Y25" s="601">
        <f>M25+'AT-8A_Hon_CCH_UPry (2)'!M25</f>
        <v>262.69065349941764</v>
      </c>
      <c r="Z25" s="601">
        <f>P25+'AT-8A_Hon_CCH_UPry (2)'!P25</f>
        <v>241.7</v>
      </c>
      <c r="AA25" s="1031">
        <f>C25+'AT-8A_Hon_CCH_UPry (2)'!C25</f>
        <v>2604</v>
      </c>
      <c r="AB25" s="106">
        <f t="shared" si="9"/>
        <v>260.39999999999998</v>
      </c>
    </row>
    <row r="26" spans="1:28" ht="25.15" customHeight="1">
      <c r="A26" s="916">
        <v>15</v>
      </c>
      <c r="B26" s="473" t="s">
        <v>684</v>
      </c>
      <c r="C26" s="593">
        <v>2980</v>
      </c>
      <c r="D26" s="594">
        <v>2613</v>
      </c>
      <c r="E26" s="589">
        <f t="shared" si="1"/>
        <v>178.8</v>
      </c>
      <c r="F26" s="590">
        <f t="shared" si="2"/>
        <v>119.2</v>
      </c>
      <c r="G26" s="591">
        <f t="shared" si="3"/>
        <v>298</v>
      </c>
      <c r="H26" s="595">
        <v>-1.43</v>
      </c>
      <c r="I26" s="596">
        <v>2.8</v>
      </c>
      <c r="J26" s="591">
        <f t="shared" si="4"/>
        <v>1.3699999999999999</v>
      </c>
      <c r="K26" s="589">
        <v>172.14753570770969</v>
      </c>
      <c r="L26" s="590">
        <v>114.77350080227266</v>
      </c>
      <c r="M26" s="591">
        <f t="shared" si="10"/>
        <v>286.92103650998234</v>
      </c>
      <c r="N26" s="589">
        <f t="shared" si="5"/>
        <v>156.78</v>
      </c>
      <c r="O26" s="590">
        <f t="shared" si="6"/>
        <v>104.52</v>
      </c>
      <c r="P26" s="591">
        <f t="shared" si="7"/>
        <v>261.3</v>
      </c>
      <c r="Q26" s="589">
        <f t="shared" si="0"/>
        <v>13.937535707709685</v>
      </c>
      <c r="R26" s="590">
        <f t="shared" si="0"/>
        <v>13.053500802272666</v>
      </c>
      <c r="S26" s="591">
        <f t="shared" si="8"/>
        <v>26.991036509982351</v>
      </c>
      <c r="T26" s="592" t="s">
        <v>849</v>
      </c>
      <c r="U26" s="593">
        <v>2613</v>
      </c>
      <c r="V26" s="594">
        <v>2613</v>
      </c>
      <c r="W26" s="601">
        <f>G26+'AT-8A_Hon_CCH_UPry (2)'!G26</f>
        <v>458.6</v>
      </c>
      <c r="X26" s="601">
        <f>J26+'AT-8A_Hon_CCH_UPry (2)'!J26</f>
        <v>2.3899999999999997</v>
      </c>
      <c r="Y26" s="601">
        <f>M26+'AT-8A_Hon_CCH_UPry (2)'!M26</f>
        <v>431.73953208895949</v>
      </c>
      <c r="Z26" s="601">
        <f>P26+'AT-8A_Hon_CCH_UPry (2)'!P26</f>
        <v>397.1</v>
      </c>
      <c r="AA26" s="1031">
        <f>C26+'AT-8A_Hon_CCH_UPry (2)'!C26</f>
        <v>4586</v>
      </c>
      <c r="AB26" s="106">
        <f t="shared" si="9"/>
        <v>458.6</v>
      </c>
    </row>
    <row r="27" spans="1:28" ht="25.15" customHeight="1">
      <c r="A27" s="916">
        <v>16</v>
      </c>
      <c r="B27" s="473" t="s">
        <v>685</v>
      </c>
      <c r="C27" s="593">
        <v>5344</v>
      </c>
      <c r="D27" s="594">
        <v>5049</v>
      </c>
      <c r="E27" s="589">
        <f t="shared" si="1"/>
        <v>320.64</v>
      </c>
      <c r="F27" s="590">
        <f t="shared" si="2"/>
        <v>213.76</v>
      </c>
      <c r="G27" s="591">
        <f t="shared" si="3"/>
        <v>534.4</v>
      </c>
      <c r="H27" s="595">
        <v>-2.77</v>
      </c>
      <c r="I27" s="596">
        <v>5.41</v>
      </c>
      <c r="J27" s="591">
        <f t="shared" si="4"/>
        <v>2.64</v>
      </c>
      <c r="K27" s="589">
        <v>332.63410171765258</v>
      </c>
      <c r="L27" s="590">
        <v>221.77244758923638</v>
      </c>
      <c r="M27" s="591">
        <f t="shared" si="10"/>
        <v>554.40654930688902</v>
      </c>
      <c r="N27" s="589">
        <f t="shared" si="5"/>
        <v>302.94</v>
      </c>
      <c r="O27" s="590">
        <f t="shared" si="6"/>
        <v>201.96</v>
      </c>
      <c r="P27" s="591">
        <f t="shared" si="7"/>
        <v>504.9</v>
      </c>
      <c r="Q27" s="589">
        <f t="shared" si="0"/>
        <v>26.924101717652604</v>
      </c>
      <c r="R27" s="590">
        <f t="shared" si="0"/>
        <v>25.222447589236367</v>
      </c>
      <c r="S27" s="591">
        <f t="shared" si="8"/>
        <v>52.146549306888971</v>
      </c>
      <c r="T27" s="592" t="s">
        <v>849</v>
      </c>
      <c r="U27" s="593">
        <v>5049</v>
      </c>
      <c r="V27" s="594">
        <v>5049</v>
      </c>
      <c r="W27" s="601">
        <f>G27+'AT-8A_Hon_CCH_UPry (2)'!G27</f>
        <v>726.8</v>
      </c>
      <c r="X27" s="601">
        <f>J27+'AT-8A_Hon_CCH_UPry (2)'!J27</f>
        <v>4.09</v>
      </c>
      <c r="Y27" s="601">
        <f>M27+'AT-8A_Hon_CCH_UPry (2)'!M27</f>
        <v>760.43698631615553</v>
      </c>
      <c r="Z27" s="601">
        <f>P27+'AT-8A_Hon_CCH_UPry (2)'!P27</f>
        <v>698.09999999999991</v>
      </c>
      <c r="AA27" s="1031">
        <f>C27+'AT-8A_Hon_CCH_UPry (2)'!C27</f>
        <v>7268</v>
      </c>
      <c r="AB27" s="106">
        <f t="shared" si="9"/>
        <v>726.8</v>
      </c>
    </row>
    <row r="28" spans="1:28" ht="25.15" customHeight="1">
      <c r="A28" s="916">
        <v>17</v>
      </c>
      <c r="B28" s="473" t="s">
        <v>686</v>
      </c>
      <c r="C28" s="593">
        <v>2820</v>
      </c>
      <c r="D28" s="594">
        <v>2583</v>
      </c>
      <c r="E28" s="589">
        <f t="shared" si="1"/>
        <v>169.2</v>
      </c>
      <c r="F28" s="590">
        <f t="shared" si="2"/>
        <v>112.8</v>
      </c>
      <c r="G28" s="591">
        <f t="shared" si="3"/>
        <v>282</v>
      </c>
      <c r="H28" s="595">
        <v>-1.42</v>
      </c>
      <c r="I28" s="596">
        <v>2.77</v>
      </c>
      <c r="J28" s="591">
        <f t="shared" si="4"/>
        <v>1.35</v>
      </c>
      <c r="K28" s="589">
        <v>170.17110016571533</v>
      </c>
      <c r="L28" s="590">
        <v>113.45577978272877</v>
      </c>
      <c r="M28" s="591">
        <f t="shared" si="10"/>
        <v>283.62687994844407</v>
      </c>
      <c r="N28" s="589">
        <f t="shared" si="5"/>
        <v>154.97999999999999</v>
      </c>
      <c r="O28" s="590">
        <f t="shared" si="6"/>
        <v>103.32</v>
      </c>
      <c r="P28" s="591">
        <f t="shared" si="7"/>
        <v>258.3</v>
      </c>
      <c r="Q28" s="589">
        <f t="shared" si="0"/>
        <v>13.771100165715353</v>
      </c>
      <c r="R28" s="590">
        <f t="shared" si="0"/>
        <v>12.905779782728771</v>
      </c>
      <c r="S28" s="591">
        <f t="shared" si="8"/>
        <v>26.676879948444125</v>
      </c>
      <c r="T28" s="592" t="s">
        <v>849</v>
      </c>
      <c r="U28" s="593">
        <v>2583</v>
      </c>
      <c r="V28" s="594">
        <v>2583</v>
      </c>
      <c r="W28" s="601">
        <f>G28+'AT-8A_Hon_CCH_UPry (2)'!G28</f>
        <v>392.8</v>
      </c>
      <c r="X28" s="601">
        <f>J28+'AT-8A_Hon_CCH_UPry (2)'!J28</f>
        <v>3.2900000000000005</v>
      </c>
      <c r="Y28" s="601">
        <f>M28+'AT-8A_Hon_CCH_UPry (2)'!M28</f>
        <v>559.08061638474601</v>
      </c>
      <c r="Z28" s="601">
        <f>P28+'AT-8A_Hon_CCH_UPry (2)'!P28</f>
        <v>516.6</v>
      </c>
      <c r="AA28" s="1031">
        <f>C28+'AT-8A_Hon_CCH_UPry (2)'!C28</f>
        <v>3928</v>
      </c>
      <c r="AB28" s="106">
        <f t="shared" si="9"/>
        <v>392.8</v>
      </c>
    </row>
    <row r="29" spans="1:28" ht="25.15" customHeight="1">
      <c r="A29" s="916">
        <v>18</v>
      </c>
      <c r="B29" s="473" t="s">
        <v>687</v>
      </c>
      <c r="C29" s="593">
        <v>3280</v>
      </c>
      <c r="D29" s="594">
        <v>3144</v>
      </c>
      <c r="E29" s="589">
        <f t="shared" si="1"/>
        <v>196.8</v>
      </c>
      <c r="F29" s="590">
        <f t="shared" si="2"/>
        <v>131.19999999999999</v>
      </c>
      <c r="G29" s="591">
        <f t="shared" si="3"/>
        <v>328</v>
      </c>
      <c r="H29" s="595">
        <v>-1.72</v>
      </c>
      <c r="I29" s="596">
        <v>3.37</v>
      </c>
      <c r="J29" s="591">
        <f t="shared" si="4"/>
        <v>1.6500000000000001</v>
      </c>
      <c r="K29" s="589">
        <v>207.13044480101004</v>
      </c>
      <c r="L29" s="590">
        <v>138.09716284819947</v>
      </c>
      <c r="M29" s="591">
        <f t="shared" si="10"/>
        <v>345.22760764920952</v>
      </c>
      <c r="N29" s="589">
        <f t="shared" si="5"/>
        <v>188.64</v>
      </c>
      <c r="O29" s="590">
        <f t="shared" si="6"/>
        <v>125.76</v>
      </c>
      <c r="P29" s="591">
        <f t="shared" si="7"/>
        <v>314.39999999999998</v>
      </c>
      <c r="Q29" s="589">
        <f t="shared" si="0"/>
        <v>16.770444801010058</v>
      </c>
      <c r="R29" s="590">
        <f t="shared" si="0"/>
        <v>15.707162848199474</v>
      </c>
      <c r="S29" s="591">
        <f t="shared" si="8"/>
        <v>32.477607649209531</v>
      </c>
      <c r="T29" s="592" t="s">
        <v>849</v>
      </c>
      <c r="U29" s="593">
        <v>3144</v>
      </c>
      <c r="V29" s="594">
        <v>3144</v>
      </c>
      <c r="W29" s="601">
        <f>G29+'AT-8A_Hon_CCH_UPry (2)'!G29</f>
        <v>464.2</v>
      </c>
      <c r="X29" s="601">
        <f>J29+'AT-8A_Hon_CCH_UPry (2)'!J29</f>
        <v>2.67</v>
      </c>
      <c r="Y29" s="601">
        <f>M29+'AT-8A_Hon_CCH_UPry (2)'!M29</f>
        <v>490.04610322818667</v>
      </c>
      <c r="Z29" s="601">
        <f>P29+'AT-8A_Hon_CCH_UPry (2)'!P29</f>
        <v>450.2</v>
      </c>
      <c r="AA29" s="1031">
        <f>C29+'AT-8A_Hon_CCH_UPry (2)'!C29</f>
        <v>4642</v>
      </c>
      <c r="AB29" s="106">
        <f t="shared" si="9"/>
        <v>464.2</v>
      </c>
    </row>
    <row r="30" spans="1:28" ht="25.15" customHeight="1">
      <c r="A30" s="916">
        <v>19</v>
      </c>
      <c r="B30" s="473" t="s">
        <v>688</v>
      </c>
      <c r="C30" s="593">
        <v>2483</v>
      </c>
      <c r="D30" s="594">
        <v>2122</v>
      </c>
      <c r="E30" s="589">
        <f t="shared" si="1"/>
        <v>148.97999999999999</v>
      </c>
      <c r="F30" s="590">
        <f t="shared" si="2"/>
        <v>99.32</v>
      </c>
      <c r="G30" s="591">
        <f t="shared" si="3"/>
        <v>248.3</v>
      </c>
      <c r="H30" s="595">
        <v>-1.1599999999999999</v>
      </c>
      <c r="I30" s="596">
        <v>2.27</v>
      </c>
      <c r="J30" s="591">
        <f t="shared" si="4"/>
        <v>1.1100000000000001</v>
      </c>
      <c r="K30" s="589">
        <v>139.79987400373517</v>
      </c>
      <c r="L30" s="590">
        <v>93.206800115737693</v>
      </c>
      <c r="M30" s="591">
        <f t="shared" si="10"/>
        <v>233.00667411947285</v>
      </c>
      <c r="N30" s="589">
        <f t="shared" si="5"/>
        <v>127.32</v>
      </c>
      <c r="O30" s="590">
        <f t="shared" si="6"/>
        <v>84.88</v>
      </c>
      <c r="P30" s="591">
        <f t="shared" si="7"/>
        <v>212.2</v>
      </c>
      <c r="Q30" s="589">
        <f t="shared" si="0"/>
        <v>11.31987400373518</v>
      </c>
      <c r="R30" s="590">
        <f t="shared" si="0"/>
        <v>10.596800115737693</v>
      </c>
      <c r="S30" s="591">
        <f t="shared" si="8"/>
        <v>21.916674119472873</v>
      </c>
      <c r="T30" s="592" t="s">
        <v>849</v>
      </c>
      <c r="U30" s="593">
        <v>2122</v>
      </c>
      <c r="V30" s="594">
        <v>2122</v>
      </c>
      <c r="W30" s="601">
        <f>G30+'AT-8A_Hon_CCH_UPry (2)'!G30</f>
        <v>381.20000000000005</v>
      </c>
      <c r="X30" s="601">
        <f>J30+'AT-8A_Hon_CCH_UPry (2)'!J30</f>
        <v>2.1</v>
      </c>
      <c r="Y30" s="601">
        <f>M30+'AT-8A_Hon_CCH_UPry (2)'!M30</f>
        <v>372.81304209004657</v>
      </c>
      <c r="Z30" s="601">
        <f>P30+'AT-8A_Hon_CCH_UPry (2)'!P30</f>
        <v>343.29999999999995</v>
      </c>
      <c r="AA30" s="1031">
        <f>C30+'AT-8A_Hon_CCH_UPry (2)'!C30</f>
        <v>3812</v>
      </c>
      <c r="AB30" s="106">
        <f t="shared" si="9"/>
        <v>381.2</v>
      </c>
    </row>
    <row r="31" spans="1:28" ht="25.15" customHeight="1">
      <c r="A31" s="916">
        <v>20</v>
      </c>
      <c r="B31" s="473" t="s">
        <v>689</v>
      </c>
      <c r="C31" s="593">
        <v>1129</v>
      </c>
      <c r="D31" s="594">
        <v>1068</v>
      </c>
      <c r="E31" s="589">
        <f t="shared" si="1"/>
        <v>67.739999999999995</v>
      </c>
      <c r="F31" s="590">
        <f t="shared" si="2"/>
        <v>45.16</v>
      </c>
      <c r="G31" s="591">
        <f t="shared" si="3"/>
        <v>112.9</v>
      </c>
      <c r="H31" s="595">
        <v>-0.59</v>
      </c>
      <c r="I31" s="596">
        <v>1.1399999999999999</v>
      </c>
      <c r="J31" s="591">
        <f t="shared" si="4"/>
        <v>0.54999999999999993</v>
      </c>
      <c r="K31" s="589">
        <v>70.361105294999604</v>
      </c>
      <c r="L31" s="590">
        <v>46.91086829576242</v>
      </c>
      <c r="M31" s="591">
        <f t="shared" si="10"/>
        <v>117.27197359076203</v>
      </c>
      <c r="N31" s="589">
        <f t="shared" si="5"/>
        <v>64.08</v>
      </c>
      <c r="O31" s="590">
        <f t="shared" si="6"/>
        <v>42.72</v>
      </c>
      <c r="P31" s="591">
        <f t="shared" si="7"/>
        <v>106.8</v>
      </c>
      <c r="Q31" s="589">
        <f t="shared" si="0"/>
        <v>5.6911052949996019</v>
      </c>
      <c r="R31" s="590">
        <f t="shared" si="0"/>
        <v>5.3308682957624214</v>
      </c>
      <c r="S31" s="591">
        <f t="shared" si="8"/>
        <v>11.021973590762023</v>
      </c>
      <c r="T31" s="592" t="s">
        <v>849</v>
      </c>
      <c r="U31" s="593">
        <v>1068</v>
      </c>
      <c r="V31" s="594">
        <v>1068</v>
      </c>
      <c r="W31" s="601">
        <f>G31+'AT-8A_Hon_CCH_UPry (2)'!G31</f>
        <v>178.3</v>
      </c>
      <c r="X31" s="601">
        <f>J31+'AT-8A_Hon_CCH_UPry (2)'!J31</f>
        <v>1.02</v>
      </c>
      <c r="Y31" s="601">
        <f>M31+'AT-8A_Hon_CCH_UPry (2)'!M31</f>
        <v>183.92260668123384</v>
      </c>
      <c r="Z31" s="601">
        <f>P31+'AT-8A_Hon_CCH_UPry (2)'!P31</f>
        <v>169.3</v>
      </c>
      <c r="AA31" s="1031">
        <f>C31+'AT-8A_Hon_CCH_UPry (2)'!C31</f>
        <v>1783</v>
      </c>
      <c r="AB31" s="106">
        <f t="shared" si="9"/>
        <v>178.3</v>
      </c>
    </row>
    <row r="32" spans="1:28" ht="25.15" customHeight="1">
      <c r="A32" s="916">
        <v>21</v>
      </c>
      <c r="B32" s="473" t="s">
        <v>690</v>
      </c>
      <c r="C32" s="593">
        <v>2292</v>
      </c>
      <c r="D32" s="594">
        <v>2043</v>
      </c>
      <c r="E32" s="589">
        <f t="shared" si="1"/>
        <v>137.52000000000001</v>
      </c>
      <c r="F32" s="590">
        <f t="shared" si="2"/>
        <v>91.68</v>
      </c>
      <c r="G32" s="591">
        <f t="shared" si="3"/>
        <v>229.2</v>
      </c>
      <c r="H32" s="595">
        <v>-1.1200000000000001</v>
      </c>
      <c r="I32" s="596">
        <v>2.19</v>
      </c>
      <c r="J32" s="591">
        <f t="shared" si="4"/>
        <v>1.0699999999999998</v>
      </c>
      <c r="K32" s="589">
        <v>134.59526040981666</v>
      </c>
      <c r="L32" s="590">
        <v>89.736801430938783</v>
      </c>
      <c r="M32" s="591">
        <f t="shared" si="10"/>
        <v>224.33206184075544</v>
      </c>
      <c r="N32" s="589">
        <f t="shared" si="5"/>
        <v>122.58</v>
      </c>
      <c r="O32" s="590">
        <f t="shared" si="6"/>
        <v>81.72</v>
      </c>
      <c r="P32" s="591">
        <f t="shared" si="7"/>
        <v>204.3</v>
      </c>
      <c r="Q32" s="589">
        <f t="shared" si="0"/>
        <v>10.895260409816657</v>
      </c>
      <c r="R32" s="590">
        <f t="shared" si="0"/>
        <v>10.206801430938782</v>
      </c>
      <c r="S32" s="591">
        <f t="shared" si="8"/>
        <v>21.102061840755439</v>
      </c>
      <c r="T32" s="592" t="s">
        <v>849</v>
      </c>
      <c r="U32" s="593">
        <v>2043</v>
      </c>
      <c r="V32" s="594">
        <v>2043</v>
      </c>
      <c r="W32" s="601">
        <f>G32+'AT-8A_Hon_CCH_UPry (2)'!G32</f>
        <v>358.6</v>
      </c>
      <c r="X32" s="601">
        <f>J32+'AT-8A_Hon_CCH_UPry (2)'!J32</f>
        <v>1.96</v>
      </c>
      <c r="Y32" s="601">
        <f>M32+'AT-8A_Hon_CCH_UPry (2)'!M32</f>
        <v>349.52861103789769</v>
      </c>
      <c r="Z32" s="601">
        <f>P32+'AT-8A_Hon_CCH_UPry (2)'!P32</f>
        <v>321.70000000000005</v>
      </c>
      <c r="AA32" s="1031">
        <f>C32+'AT-8A_Hon_CCH_UPry (2)'!C32</f>
        <v>3586</v>
      </c>
      <c r="AB32" s="106">
        <f t="shared" si="9"/>
        <v>358.6</v>
      </c>
    </row>
    <row r="33" spans="1:28" ht="25.15" customHeight="1">
      <c r="A33" s="916">
        <v>22</v>
      </c>
      <c r="B33" s="473" t="s">
        <v>691</v>
      </c>
      <c r="C33" s="593">
        <v>2525</v>
      </c>
      <c r="D33" s="594">
        <v>1926</v>
      </c>
      <c r="E33" s="589">
        <f t="shared" si="1"/>
        <v>151.5</v>
      </c>
      <c r="F33" s="590">
        <f t="shared" si="2"/>
        <v>101</v>
      </c>
      <c r="G33" s="591">
        <f t="shared" si="3"/>
        <v>252.5</v>
      </c>
      <c r="H33" s="595">
        <v>-1.06</v>
      </c>
      <c r="I33" s="596">
        <v>2.06</v>
      </c>
      <c r="J33" s="591">
        <f t="shared" si="4"/>
        <v>1</v>
      </c>
      <c r="K33" s="589">
        <v>126.8871617960386</v>
      </c>
      <c r="L33" s="590">
        <v>84.597689454717624</v>
      </c>
      <c r="M33" s="591">
        <f t="shared" si="10"/>
        <v>211.48485125075621</v>
      </c>
      <c r="N33" s="589">
        <f t="shared" si="5"/>
        <v>115.56</v>
      </c>
      <c r="O33" s="590">
        <f t="shared" si="6"/>
        <v>77.040000000000006</v>
      </c>
      <c r="P33" s="591">
        <f t="shared" si="7"/>
        <v>192.6</v>
      </c>
      <c r="Q33" s="589">
        <f t="shared" si="0"/>
        <v>10.267161796038593</v>
      </c>
      <c r="R33" s="590">
        <f t="shared" si="0"/>
        <v>9.6176894547176204</v>
      </c>
      <c r="S33" s="591">
        <f t="shared" si="8"/>
        <v>19.884851250756213</v>
      </c>
      <c r="T33" s="592" t="s">
        <v>849</v>
      </c>
      <c r="U33" s="593">
        <v>1926</v>
      </c>
      <c r="V33" s="594">
        <v>1926</v>
      </c>
      <c r="W33" s="601">
        <f>G33+'AT-8A_Hon_CCH_UPry (2)'!G33</f>
        <v>381.8</v>
      </c>
      <c r="X33" s="601">
        <f>J33+'AT-8A_Hon_CCH_UPry (2)'!J33</f>
        <v>1.8900000000000001</v>
      </c>
      <c r="Y33" s="601">
        <f>M33+'AT-8A_Hon_CCH_UPry (2)'!M33</f>
        <v>337.96109260323556</v>
      </c>
      <c r="Z33" s="601">
        <f>P33+'AT-8A_Hon_CCH_UPry (2)'!P33</f>
        <v>311.2</v>
      </c>
      <c r="AA33" s="1031">
        <f>C33+'AT-8A_Hon_CCH_UPry (2)'!C33</f>
        <v>3818</v>
      </c>
      <c r="AB33" s="106">
        <f t="shared" si="9"/>
        <v>381.8</v>
      </c>
    </row>
    <row r="34" spans="1:28" ht="25.15" customHeight="1">
      <c r="A34" s="916">
        <v>23</v>
      </c>
      <c r="B34" s="473" t="s">
        <v>692</v>
      </c>
      <c r="C34" s="593">
        <v>3428</v>
      </c>
      <c r="D34" s="594">
        <v>2972</v>
      </c>
      <c r="E34" s="589">
        <f t="shared" si="1"/>
        <v>205.68</v>
      </c>
      <c r="F34" s="590">
        <f t="shared" si="2"/>
        <v>137.12</v>
      </c>
      <c r="G34" s="591">
        <f t="shared" si="3"/>
        <v>342.8</v>
      </c>
      <c r="H34" s="595">
        <v>-1.63</v>
      </c>
      <c r="I34" s="596">
        <v>3.19</v>
      </c>
      <c r="J34" s="591">
        <f t="shared" si="4"/>
        <v>1.56</v>
      </c>
      <c r="K34" s="589">
        <v>195.79888102690899</v>
      </c>
      <c r="L34" s="590">
        <v>130.54222900281454</v>
      </c>
      <c r="M34" s="591">
        <f t="shared" si="10"/>
        <v>326.3411100297235</v>
      </c>
      <c r="N34" s="589">
        <f t="shared" si="5"/>
        <v>178.32</v>
      </c>
      <c r="O34" s="590">
        <f t="shared" si="6"/>
        <v>118.88</v>
      </c>
      <c r="P34" s="591">
        <f t="shared" si="7"/>
        <v>297.2</v>
      </c>
      <c r="Q34" s="589">
        <f t="shared" si="0"/>
        <v>15.848881026908998</v>
      </c>
      <c r="R34" s="590">
        <f t="shared" si="0"/>
        <v>14.852229002814539</v>
      </c>
      <c r="S34" s="591">
        <f t="shared" si="8"/>
        <v>30.701110029723537</v>
      </c>
      <c r="T34" s="592" t="s">
        <v>849</v>
      </c>
      <c r="U34" s="593">
        <v>2972</v>
      </c>
      <c r="V34" s="594">
        <v>2972</v>
      </c>
      <c r="W34" s="601">
        <f>G34+'AT-8A_Hon_CCH_UPry (2)'!G34</f>
        <v>511.8</v>
      </c>
      <c r="X34" s="601">
        <f>J34+'AT-8A_Hon_CCH_UPry (2)'!J34</f>
        <v>2.7</v>
      </c>
      <c r="Y34" s="601">
        <f>M34+'AT-8A_Hon_CCH_UPry (2)'!M34</f>
        <v>488.0088856539719</v>
      </c>
      <c r="Z34" s="601">
        <f>P34+'AT-8A_Hon_CCH_UPry (2)'!P34</f>
        <v>448.79999999999995</v>
      </c>
      <c r="AA34" s="1031">
        <f>C34+'AT-8A_Hon_CCH_UPry (2)'!C34</f>
        <v>5118</v>
      </c>
      <c r="AB34" s="106">
        <f t="shared" si="9"/>
        <v>511.8</v>
      </c>
    </row>
    <row r="35" spans="1:28" ht="25.15" customHeight="1">
      <c r="A35" s="916">
        <v>24</v>
      </c>
      <c r="B35" s="473" t="s">
        <v>715</v>
      </c>
      <c r="C35" s="593">
        <v>3184</v>
      </c>
      <c r="D35" s="594">
        <v>3175</v>
      </c>
      <c r="E35" s="589">
        <f t="shared" si="1"/>
        <v>191.04</v>
      </c>
      <c r="F35" s="590">
        <f t="shared" si="2"/>
        <v>127.36</v>
      </c>
      <c r="G35" s="591">
        <f t="shared" si="3"/>
        <v>318.39999999999998</v>
      </c>
      <c r="H35" s="595">
        <v>-1.74</v>
      </c>
      <c r="I35" s="596">
        <v>3.4</v>
      </c>
      <c r="J35" s="591">
        <f t="shared" si="4"/>
        <v>1.66</v>
      </c>
      <c r="K35" s="589">
        <v>209.17276152773758</v>
      </c>
      <c r="L35" s="590">
        <v>139.45880790172816</v>
      </c>
      <c r="M35" s="591">
        <f t="shared" si="10"/>
        <v>348.63156942946574</v>
      </c>
      <c r="N35" s="589">
        <f t="shared" si="5"/>
        <v>190.5</v>
      </c>
      <c r="O35" s="590">
        <f t="shared" si="6"/>
        <v>127</v>
      </c>
      <c r="P35" s="591">
        <f t="shared" si="7"/>
        <v>317.5</v>
      </c>
      <c r="Q35" s="589">
        <f t="shared" si="0"/>
        <v>16.932761527737568</v>
      </c>
      <c r="R35" s="590">
        <f t="shared" si="0"/>
        <v>15.85880790172817</v>
      </c>
      <c r="S35" s="591">
        <f t="shared" si="8"/>
        <v>32.791569429465738</v>
      </c>
      <c r="T35" s="592" t="s">
        <v>849</v>
      </c>
      <c r="U35" s="593">
        <v>3175</v>
      </c>
      <c r="V35" s="594">
        <v>3175</v>
      </c>
      <c r="W35" s="601">
        <f>G35+'AT-8A_Hon_CCH_UPry (2)'!G35</f>
        <v>413.79999999999995</v>
      </c>
      <c r="X35" s="601">
        <f>J35+'AT-8A_Hon_CCH_UPry (2)'!J35</f>
        <v>2.37</v>
      </c>
      <c r="Y35" s="601">
        <f>M35+'AT-8A_Hon_CCH_UPry (2)'!M35</f>
        <v>449.08740362342485</v>
      </c>
      <c r="Z35" s="601">
        <f>P35+'AT-8A_Hon_CCH_UPry (2)'!P35</f>
        <v>411.7</v>
      </c>
      <c r="AA35" s="1031">
        <f>C35+'AT-8A_Hon_CCH_UPry (2)'!C35</f>
        <v>4138</v>
      </c>
      <c r="AB35" s="106">
        <f t="shared" si="9"/>
        <v>413.8</v>
      </c>
    </row>
    <row r="36" spans="1:28" ht="25.15" customHeight="1">
      <c r="A36" s="916">
        <v>25</v>
      </c>
      <c r="B36" s="473" t="s">
        <v>693</v>
      </c>
      <c r="C36" s="593">
        <v>2863</v>
      </c>
      <c r="D36" s="594">
        <v>511</v>
      </c>
      <c r="E36" s="589">
        <f t="shared" si="1"/>
        <v>171.78</v>
      </c>
      <c r="F36" s="590">
        <f t="shared" si="2"/>
        <v>114.52</v>
      </c>
      <c r="G36" s="591">
        <f t="shared" si="3"/>
        <v>286.3</v>
      </c>
      <c r="H36" s="595">
        <v>-0.28000000000000003</v>
      </c>
      <c r="I36" s="596">
        <v>0.55000000000000004</v>
      </c>
      <c r="J36" s="591">
        <f t="shared" si="4"/>
        <v>0.27</v>
      </c>
      <c r="K36" s="589">
        <v>33.665285398637451</v>
      </c>
      <c r="L36" s="590">
        <v>22.445181366230894</v>
      </c>
      <c r="M36" s="591">
        <f t="shared" si="10"/>
        <v>56.110466764868349</v>
      </c>
      <c r="N36" s="589">
        <f t="shared" si="5"/>
        <v>30.66</v>
      </c>
      <c r="O36" s="590">
        <f t="shared" si="6"/>
        <v>20.440000000000001</v>
      </c>
      <c r="P36" s="591">
        <f t="shared" si="7"/>
        <v>51.1</v>
      </c>
      <c r="Q36" s="589">
        <f t="shared" si="0"/>
        <v>2.7252853986374497</v>
      </c>
      <c r="R36" s="590">
        <f t="shared" si="0"/>
        <v>2.5551813662308938</v>
      </c>
      <c r="S36" s="591">
        <f t="shared" si="8"/>
        <v>5.2804667648683434</v>
      </c>
      <c r="T36" s="592" t="s">
        <v>849</v>
      </c>
      <c r="U36" s="593">
        <v>511</v>
      </c>
      <c r="V36" s="594">
        <v>511</v>
      </c>
      <c r="W36" s="601">
        <f>G36+'AT-8A_Hon_CCH_UPry (2)'!G36</f>
        <v>439.3</v>
      </c>
      <c r="X36" s="601">
        <f>J36+'AT-8A_Hon_CCH_UPry (2)'!J36</f>
        <v>1.3399999999999999</v>
      </c>
      <c r="Y36" s="601">
        <f>M36+'AT-8A_Hon_CCH_UPry (2)'!M36</f>
        <v>208.18055122408884</v>
      </c>
      <c r="Z36" s="601">
        <f>P36+'AT-8A_Hon_CCH_UPry (2)'!P36</f>
        <v>193.7</v>
      </c>
      <c r="AA36" s="1031">
        <f>C36+'AT-8A_Hon_CCH_UPry (2)'!C36</f>
        <v>4393</v>
      </c>
      <c r="AB36" s="106">
        <f t="shared" si="9"/>
        <v>439.3</v>
      </c>
    </row>
    <row r="37" spans="1:28" ht="25.15" customHeight="1">
      <c r="A37" s="916">
        <v>26</v>
      </c>
      <c r="B37" s="473" t="s">
        <v>694</v>
      </c>
      <c r="C37" s="593">
        <v>2876</v>
      </c>
      <c r="D37" s="594">
        <v>2504</v>
      </c>
      <c r="E37" s="589">
        <f t="shared" si="1"/>
        <v>172.56</v>
      </c>
      <c r="F37" s="590">
        <f t="shared" si="2"/>
        <v>115.04</v>
      </c>
      <c r="G37" s="591">
        <f t="shared" si="3"/>
        <v>287.60000000000002</v>
      </c>
      <c r="H37" s="595">
        <v>-1.37</v>
      </c>
      <c r="I37" s="596">
        <v>2.68</v>
      </c>
      <c r="J37" s="591">
        <f t="shared" si="4"/>
        <v>1.31</v>
      </c>
      <c r="K37" s="589">
        <v>164.96648657179682</v>
      </c>
      <c r="L37" s="590">
        <v>109.98578109792987</v>
      </c>
      <c r="M37" s="591">
        <f t="shared" si="10"/>
        <v>274.95226766972667</v>
      </c>
      <c r="N37" s="589">
        <f t="shared" si="5"/>
        <v>150.24</v>
      </c>
      <c r="O37" s="590">
        <f t="shared" si="6"/>
        <v>100.16</v>
      </c>
      <c r="P37" s="591">
        <f t="shared" si="7"/>
        <v>250.4</v>
      </c>
      <c r="Q37" s="589">
        <f t="shared" si="0"/>
        <v>13.356486571796808</v>
      </c>
      <c r="R37" s="590">
        <f t="shared" si="0"/>
        <v>12.505781097929884</v>
      </c>
      <c r="S37" s="591">
        <f t="shared" si="8"/>
        <v>25.862267669726691</v>
      </c>
      <c r="T37" s="592" t="s">
        <v>849</v>
      </c>
      <c r="U37" s="593">
        <v>2504</v>
      </c>
      <c r="V37" s="594">
        <v>2504</v>
      </c>
      <c r="W37" s="601">
        <f>G37+'AT-8A_Hon_CCH_UPry (2)'!G37</f>
        <v>422.70000000000005</v>
      </c>
      <c r="X37" s="601">
        <f>J37+'AT-8A_Hon_CCH_UPry (2)'!J37</f>
        <v>2.25</v>
      </c>
      <c r="Y37" s="601">
        <f>M37+'AT-8A_Hon_CCH_UPry (2)'!M37</f>
        <v>408.14689283772555</v>
      </c>
      <c r="Z37" s="601">
        <f>P37+'AT-8A_Hon_CCH_UPry (2)'!P37</f>
        <v>375.3</v>
      </c>
      <c r="AA37" s="1031">
        <f>C37+'AT-8A_Hon_CCH_UPry (2)'!C37</f>
        <v>4227</v>
      </c>
      <c r="AB37" s="106">
        <f t="shared" si="9"/>
        <v>422.7</v>
      </c>
    </row>
    <row r="38" spans="1:28" ht="25.15" customHeight="1">
      <c r="A38" s="916">
        <v>27</v>
      </c>
      <c r="B38" s="473" t="s">
        <v>695</v>
      </c>
      <c r="C38" s="593">
        <v>4893</v>
      </c>
      <c r="D38" s="594">
        <v>4502</v>
      </c>
      <c r="E38" s="589">
        <f t="shared" si="1"/>
        <v>293.58</v>
      </c>
      <c r="F38" s="590">
        <f t="shared" si="2"/>
        <v>195.72</v>
      </c>
      <c r="G38" s="591">
        <f t="shared" si="3"/>
        <v>489.3</v>
      </c>
      <c r="H38" s="595">
        <v>-2.4700000000000002</v>
      </c>
      <c r="I38" s="596">
        <v>4.83</v>
      </c>
      <c r="J38" s="591">
        <f t="shared" si="4"/>
        <v>2.36</v>
      </c>
      <c r="K38" s="589">
        <v>296.59709366862188</v>
      </c>
      <c r="L38" s="590">
        <v>197.74600099955282</v>
      </c>
      <c r="M38" s="591">
        <f t="shared" si="10"/>
        <v>494.34309466817467</v>
      </c>
      <c r="N38" s="589">
        <f t="shared" si="5"/>
        <v>270.12</v>
      </c>
      <c r="O38" s="590">
        <f t="shared" si="6"/>
        <v>180.08</v>
      </c>
      <c r="P38" s="591">
        <f t="shared" si="7"/>
        <v>450.2</v>
      </c>
      <c r="Q38" s="589">
        <f t="shared" si="0"/>
        <v>24.007093668621849</v>
      </c>
      <c r="R38" s="590">
        <f t="shared" si="0"/>
        <v>22.49600099955282</v>
      </c>
      <c r="S38" s="591">
        <f t="shared" si="8"/>
        <v>46.503094668174668</v>
      </c>
      <c r="T38" s="592" t="s">
        <v>849</v>
      </c>
      <c r="U38" s="593">
        <v>4502</v>
      </c>
      <c r="V38" s="594">
        <v>4502</v>
      </c>
      <c r="W38" s="601">
        <f>G38+'AT-8A_Hon_CCH_UPry (2)'!G38</f>
        <v>688.7</v>
      </c>
      <c r="X38" s="601">
        <f>J38+'AT-8A_Hon_CCH_UPry (2)'!J38</f>
        <v>3.79</v>
      </c>
      <c r="Y38" s="601">
        <f>M38+'AT-8A_Hon_CCH_UPry (2)'!M38</f>
        <v>696.85437825026429</v>
      </c>
      <c r="Z38" s="601">
        <f>P38+'AT-8A_Hon_CCH_UPry (2)'!P38</f>
        <v>640.1</v>
      </c>
      <c r="AA38" s="1031">
        <f>C38+'AT-8A_Hon_CCH_UPry (2)'!C38</f>
        <v>6887</v>
      </c>
      <c r="AB38" s="106">
        <f t="shared" si="9"/>
        <v>688.7</v>
      </c>
    </row>
    <row r="39" spans="1:28" ht="25.15" customHeight="1">
      <c r="A39" s="916">
        <v>28</v>
      </c>
      <c r="B39" s="473" t="s">
        <v>696</v>
      </c>
      <c r="C39" s="593">
        <v>4130</v>
      </c>
      <c r="D39" s="593">
        <v>3474</v>
      </c>
      <c r="E39" s="589">
        <f t="shared" si="1"/>
        <v>247.8</v>
      </c>
      <c r="F39" s="590">
        <f t="shared" si="2"/>
        <v>165.2</v>
      </c>
      <c r="G39" s="591">
        <f t="shared" si="3"/>
        <v>413</v>
      </c>
      <c r="H39" s="596">
        <v>-1.91</v>
      </c>
      <c r="I39" s="596">
        <v>3.72</v>
      </c>
      <c r="J39" s="591">
        <f t="shared" si="4"/>
        <v>1.8100000000000003</v>
      </c>
      <c r="K39" s="589">
        <v>228.87123576294815</v>
      </c>
      <c r="L39" s="590">
        <v>152.59209406318226</v>
      </c>
      <c r="M39" s="591">
        <f t="shared" si="10"/>
        <v>381.4633298261304</v>
      </c>
      <c r="N39" s="589">
        <f t="shared" si="5"/>
        <v>208.44</v>
      </c>
      <c r="O39" s="590">
        <f t="shared" si="6"/>
        <v>138.96</v>
      </c>
      <c r="P39" s="591">
        <f t="shared" si="7"/>
        <v>347.4</v>
      </c>
      <c r="Q39" s="589">
        <f t="shared" si="0"/>
        <v>18.521235762948152</v>
      </c>
      <c r="R39" s="590">
        <f t="shared" si="0"/>
        <v>17.35209406318225</v>
      </c>
      <c r="S39" s="591">
        <f t="shared" si="8"/>
        <v>35.873329826130401</v>
      </c>
      <c r="T39" s="592" t="s">
        <v>849</v>
      </c>
      <c r="U39" s="593">
        <v>3474</v>
      </c>
      <c r="V39" s="594">
        <v>3474</v>
      </c>
      <c r="W39" s="601">
        <f>G39+'AT-8A_Hon_CCH_UPry (2)'!G39</f>
        <v>560.70000000000005</v>
      </c>
      <c r="X39" s="601">
        <f>J39+'AT-8A_Hon_CCH_UPry (2)'!J39</f>
        <v>2.87</v>
      </c>
      <c r="Y39" s="601">
        <f>M39+'AT-8A_Hon_CCH_UPry (2)'!M39</f>
        <v>531.18731200056629</v>
      </c>
      <c r="Z39" s="601">
        <f>P39+'AT-8A_Hon_CCH_UPry (2)'!P39</f>
        <v>487.79999999999995</v>
      </c>
      <c r="AA39" s="1031">
        <f>C39+'AT-8A_Hon_CCH_UPry (2)'!C39</f>
        <v>5607</v>
      </c>
      <c r="AB39" s="106">
        <f t="shared" si="9"/>
        <v>560.70000000000005</v>
      </c>
    </row>
    <row r="40" spans="1:28" ht="25.15" customHeight="1">
      <c r="A40" s="916">
        <v>29</v>
      </c>
      <c r="B40" s="473" t="s">
        <v>716</v>
      </c>
      <c r="C40" s="593">
        <v>2379</v>
      </c>
      <c r="D40" s="593">
        <v>2252</v>
      </c>
      <c r="E40" s="589">
        <f t="shared" si="1"/>
        <v>142.74</v>
      </c>
      <c r="F40" s="590">
        <f t="shared" si="2"/>
        <v>95.16</v>
      </c>
      <c r="G40" s="591">
        <f t="shared" si="3"/>
        <v>237.9</v>
      </c>
      <c r="H40" s="596">
        <v>-1.24</v>
      </c>
      <c r="I40" s="596">
        <v>2.41</v>
      </c>
      <c r="J40" s="591">
        <f t="shared" si="4"/>
        <v>1.1700000000000002</v>
      </c>
      <c r="K40" s="589">
        <v>148.36442801904411</v>
      </c>
      <c r="L40" s="590">
        <v>98.916924533761204</v>
      </c>
      <c r="M40" s="591">
        <f t="shared" si="10"/>
        <v>247.28135255280532</v>
      </c>
      <c r="N40" s="589">
        <f t="shared" si="5"/>
        <v>135.12</v>
      </c>
      <c r="O40" s="590">
        <f t="shared" si="6"/>
        <v>90.08</v>
      </c>
      <c r="P40" s="591">
        <f t="shared" si="7"/>
        <v>225.2</v>
      </c>
      <c r="Q40" s="589">
        <f t="shared" si="0"/>
        <v>12.004428019044099</v>
      </c>
      <c r="R40" s="590">
        <f t="shared" si="0"/>
        <v>11.246924533761202</v>
      </c>
      <c r="S40" s="591">
        <f t="shared" si="8"/>
        <v>23.251352552805301</v>
      </c>
      <c r="T40" s="592" t="s">
        <v>849</v>
      </c>
      <c r="U40" s="593">
        <v>2252</v>
      </c>
      <c r="V40" s="594">
        <v>2252</v>
      </c>
      <c r="W40" s="601">
        <f>G40+'AT-8A_Hon_CCH_UPry (2)'!G40</f>
        <v>367</v>
      </c>
      <c r="X40" s="601">
        <f>J40+'AT-8A_Hon_CCH_UPry (2)'!J40</f>
        <v>2.0300000000000002</v>
      </c>
      <c r="Y40" s="601">
        <f>M40+'AT-8A_Hon_CCH_UPry (2)'!M40</f>
        <v>369.3853123745497</v>
      </c>
      <c r="Z40" s="601">
        <f>P40+'AT-8A_Hon_CCH_UPry (2)'!P40</f>
        <v>339.7</v>
      </c>
      <c r="AA40" s="1031">
        <f>C40+'AT-8A_Hon_CCH_UPry (2)'!C40</f>
        <v>3670</v>
      </c>
      <c r="AB40" s="106">
        <f t="shared" si="9"/>
        <v>367</v>
      </c>
    </row>
    <row r="41" spans="1:28" ht="25.15" customHeight="1">
      <c r="A41" s="916">
        <v>30</v>
      </c>
      <c r="B41" s="473" t="s">
        <v>697</v>
      </c>
      <c r="C41" s="593">
        <v>4514</v>
      </c>
      <c r="D41" s="593">
        <v>4317</v>
      </c>
      <c r="E41" s="589">
        <f t="shared" si="1"/>
        <v>270.83999999999997</v>
      </c>
      <c r="F41" s="590">
        <f t="shared" si="2"/>
        <v>180.56</v>
      </c>
      <c r="G41" s="591">
        <f t="shared" si="3"/>
        <v>451.4</v>
      </c>
      <c r="H41" s="596">
        <v>-2.37</v>
      </c>
      <c r="I41" s="596">
        <v>4.63</v>
      </c>
      <c r="J41" s="591">
        <f t="shared" si="4"/>
        <v>2.2599999999999998</v>
      </c>
      <c r="K41" s="589">
        <v>284.40907449298993</v>
      </c>
      <c r="L41" s="590">
        <v>189.62005471236552</v>
      </c>
      <c r="M41" s="591">
        <f t="shared" si="10"/>
        <v>474.02912920535545</v>
      </c>
      <c r="N41" s="589">
        <f t="shared" si="5"/>
        <v>259.02</v>
      </c>
      <c r="O41" s="590">
        <f t="shared" si="6"/>
        <v>172.68</v>
      </c>
      <c r="P41" s="591">
        <f t="shared" si="7"/>
        <v>431.7</v>
      </c>
      <c r="Q41" s="589">
        <f t="shared" si="0"/>
        <v>23.019074492989944</v>
      </c>
      <c r="R41" s="590">
        <f t="shared" si="0"/>
        <v>21.570054712365504</v>
      </c>
      <c r="S41" s="591">
        <f t="shared" si="8"/>
        <v>44.589129205355448</v>
      </c>
      <c r="T41" s="592" t="s">
        <v>849</v>
      </c>
      <c r="U41" s="593">
        <v>4317</v>
      </c>
      <c r="V41" s="594">
        <v>4317</v>
      </c>
      <c r="W41" s="601">
        <f>G41+'AT-8A_Hon_CCH_UPry (2)'!G41</f>
        <v>615.79999999999995</v>
      </c>
      <c r="X41" s="601">
        <f>J41+'AT-8A_Hon_CCH_UPry (2)'!J41</f>
        <v>3.4499999999999997</v>
      </c>
      <c r="Y41" s="601">
        <f>M41+'AT-8A_Hon_CCH_UPry (2)'!M41</f>
        <v>643.48169877457099</v>
      </c>
      <c r="Z41" s="601">
        <f>P41+'AT-8A_Hon_CCH_UPry (2)'!P41</f>
        <v>590.6</v>
      </c>
      <c r="AA41" s="1031">
        <f>C41+'AT-8A_Hon_CCH_UPry (2)'!C41</f>
        <v>6158</v>
      </c>
      <c r="AB41" s="106">
        <f t="shared" si="9"/>
        <v>615.79999999999995</v>
      </c>
    </row>
    <row r="42" spans="1:28" ht="25.15" customHeight="1">
      <c r="A42" s="916">
        <v>31</v>
      </c>
      <c r="B42" s="473" t="s">
        <v>698</v>
      </c>
      <c r="C42" s="593">
        <v>2171</v>
      </c>
      <c r="D42" s="593">
        <v>1974</v>
      </c>
      <c r="E42" s="589">
        <f t="shared" si="1"/>
        <v>130.26</v>
      </c>
      <c r="F42" s="590">
        <f t="shared" si="2"/>
        <v>86.84</v>
      </c>
      <c r="G42" s="591">
        <f t="shared" si="3"/>
        <v>217.1</v>
      </c>
      <c r="H42" s="596">
        <v>-1.08</v>
      </c>
      <c r="I42" s="596">
        <v>2.12</v>
      </c>
      <c r="J42" s="591">
        <f t="shared" si="4"/>
        <v>1.04</v>
      </c>
      <c r="K42" s="589">
        <v>130.04945866322959</v>
      </c>
      <c r="L42" s="590">
        <v>86.706043085987844</v>
      </c>
      <c r="M42" s="591">
        <f t="shared" si="10"/>
        <v>216.75550174921744</v>
      </c>
      <c r="N42" s="589">
        <f t="shared" si="5"/>
        <v>118.44</v>
      </c>
      <c r="O42" s="590">
        <f t="shared" si="6"/>
        <v>78.959999999999994</v>
      </c>
      <c r="P42" s="591">
        <f t="shared" si="7"/>
        <v>197.4</v>
      </c>
      <c r="Q42" s="589">
        <f t="shared" si="0"/>
        <v>10.529458663229576</v>
      </c>
      <c r="R42" s="590">
        <f t="shared" si="0"/>
        <v>9.8660430859878545</v>
      </c>
      <c r="S42" s="591">
        <f t="shared" si="8"/>
        <v>20.395501749217431</v>
      </c>
      <c r="T42" s="592" t="s">
        <v>849</v>
      </c>
      <c r="U42" s="593">
        <v>1974</v>
      </c>
      <c r="V42" s="594">
        <v>1974</v>
      </c>
      <c r="W42" s="601">
        <f>G42+'AT-8A_Hon_CCH_UPry (2)'!G42</f>
        <v>337.4</v>
      </c>
      <c r="X42" s="601">
        <f>J42+'AT-8A_Hon_CCH_UPry (2)'!J42</f>
        <v>1.83</v>
      </c>
      <c r="Y42" s="601">
        <f>M42+'AT-8A_Hon_CCH_UPry (2)'!M42</f>
        <v>329.26177040593387</v>
      </c>
      <c r="Z42" s="601">
        <f>P42+'AT-8A_Hon_CCH_UPry (2)'!P42</f>
        <v>302.89999999999998</v>
      </c>
      <c r="AA42" s="1031">
        <f>C42+'AT-8A_Hon_CCH_UPry (2)'!C42</f>
        <v>3374</v>
      </c>
      <c r="AB42" s="106">
        <f t="shared" si="9"/>
        <v>337.4</v>
      </c>
    </row>
    <row r="43" spans="1:28" ht="25.15" customHeight="1">
      <c r="A43" s="916">
        <v>32</v>
      </c>
      <c r="B43" s="473" t="s">
        <v>699</v>
      </c>
      <c r="C43" s="593">
        <v>1602</v>
      </c>
      <c r="D43" s="593">
        <v>1448</v>
      </c>
      <c r="E43" s="589">
        <f t="shared" si="1"/>
        <v>96.12</v>
      </c>
      <c r="F43" s="590">
        <f t="shared" si="2"/>
        <v>64.08</v>
      </c>
      <c r="G43" s="591">
        <f t="shared" si="3"/>
        <v>160.19999999999999</v>
      </c>
      <c r="H43" s="596">
        <v>-0.79</v>
      </c>
      <c r="I43" s="596">
        <v>1.55</v>
      </c>
      <c r="J43" s="591">
        <f t="shared" si="4"/>
        <v>0.76</v>
      </c>
      <c r="K43" s="589">
        <v>95.395955493594968</v>
      </c>
      <c r="L43" s="590">
        <v>63.602001209985005</v>
      </c>
      <c r="M43" s="591">
        <f t="shared" si="10"/>
        <v>158.99795670357997</v>
      </c>
      <c r="N43" s="589">
        <f t="shared" si="5"/>
        <v>86.88</v>
      </c>
      <c r="O43" s="590">
        <f t="shared" si="6"/>
        <v>57.92</v>
      </c>
      <c r="P43" s="591">
        <f t="shared" si="7"/>
        <v>144.80000000000001</v>
      </c>
      <c r="Q43" s="589">
        <f t="shared" si="0"/>
        <v>7.7259554935949666</v>
      </c>
      <c r="R43" s="590">
        <f t="shared" si="0"/>
        <v>7.2320012099850004</v>
      </c>
      <c r="S43" s="591">
        <f t="shared" si="8"/>
        <v>14.957956703579967</v>
      </c>
      <c r="T43" s="592" t="s">
        <v>849</v>
      </c>
      <c r="U43" s="593">
        <v>1448</v>
      </c>
      <c r="V43" s="594">
        <v>1448</v>
      </c>
      <c r="W43" s="601">
        <f>G43+'AT-8A_Hon_CCH_UPry (2)'!G43</f>
        <v>246.1</v>
      </c>
      <c r="X43" s="601">
        <f>J43+'AT-8A_Hon_CCH_UPry (2)'!J43</f>
        <v>1.3399999999999999</v>
      </c>
      <c r="Y43" s="601">
        <f>M43+'AT-8A_Hon_CCH_UPry (2)'!M43</f>
        <v>241.53810072282027</v>
      </c>
      <c r="Z43" s="601">
        <f>P43+'AT-8A_Hon_CCH_UPry (2)'!P43</f>
        <v>222.20000000000002</v>
      </c>
      <c r="AA43" s="1031">
        <f>C43+'AT-8A_Hon_CCH_UPry (2)'!C43</f>
        <v>2461</v>
      </c>
      <c r="AB43" s="106">
        <f t="shared" si="9"/>
        <v>246.1</v>
      </c>
    </row>
    <row r="44" spans="1:28" ht="25.15" customHeight="1">
      <c r="A44" s="916">
        <v>33</v>
      </c>
      <c r="B44" s="473" t="s">
        <v>700</v>
      </c>
      <c r="C44" s="593">
        <v>3123</v>
      </c>
      <c r="D44" s="593">
        <v>2931</v>
      </c>
      <c r="E44" s="589">
        <f t="shared" si="1"/>
        <v>187.38</v>
      </c>
      <c r="F44" s="590">
        <f t="shared" si="2"/>
        <v>124.92</v>
      </c>
      <c r="G44" s="591">
        <f t="shared" si="3"/>
        <v>312.3</v>
      </c>
      <c r="H44" s="596">
        <v>-1.61</v>
      </c>
      <c r="I44" s="596">
        <v>3.14</v>
      </c>
      <c r="J44" s="591">
        <f t="shared" si="4"/>
        <v>1.53</v>
      </c>
      <c r="K44" s="589">
        <v>193.09775245285002</v>
      </c>
      <c r="L44" s="590">
        <v>128.74134360943788</v>
      </c>
      <c r="M44" s="591">
        <f t="shared" si="10"/>
        <v>321.83909606228792</v>
      </c>
      <c r="N44" s="589">
        <f t="shared" si="5"/>
        <v>175.86</v>
      </c>
      <c r="O44" s="590">
        <f t="shared" si="6"/>
        <v>117.24</v>
      </c>
      <c r="P44" s="591">
        <f t="shared" si="7"/>
        <v>293.10000000000002</v>
      </c>
      <c r="Q44" s="589">
        <f t="shared" ref="Q44:R62" si="11">H44+K44-N44</f>
        <v>15.62775245284999</v>
      </c>
      <c r="R44" s="590">
        <f t="shared" si="11"/>
        <v>14.641343609437868</v>
      </c>
      <c r="S44" s="591">
        <f t="shared" si="8"/>
        <v>30.269096062287858</v>
      </c>
      <c r="T44" s="592" t="s">
        <v>849</v>
      </c>
      <c r="U44" s="593">
        <v>2931</v>
      </c>
      <c r="V44" s="594">
        <v>2931</v>
      </c>
      <c r="W44" s="601">
        <f>G44+'AT-8A_Hon_CCH_UPry (2)'!G44</f>
        <v>496.5</v>
      </c>
      <c r="X44" s="601">
        <f>J44+'AT-8A_Hon_CCH_UPry (2)'!J44</f>
        <v>2.63</v>
      </c>
      <c r="Y44" s="601">
        <f>M44+'AT-8A_Hon_CCH_UPry (2)'!M44</f>
        <v>477.64161597457485</v>
      </c>
      <c r="Z44" s="601">
        <f>P44+'AT-8A_Hon_CCH_UPry (2)'!P44</f>
        <v>439.20000000000005</v>
      </c>
      <c r="AA44" s="1031">
        <f>C44+'AT-8A_Hon_CCH_UPry (2)'!C44</f>
        <v>4965</v>
      </c>
      <c r="AB44" s="106">
        <f t="shared" si="9"/>
        <v>496.5</v>
      </c>
    </row>
    <row r="45" spans="1:28" ht="25.15" customHeight="1">
      <c r="A45" s="916">
        <v>34</v>
      </c>
      <c r="B45" s="473" t="s">
        <v>701</v>
      </c>
      <c r="C45" s="593">
        <v>3366</v>
      </c>
      <c r="D45" s="593">
        <v>3207</v>
      </c>
      <c r="E45" s="589">
        <f t="shared" si="1"/>
        <v>201.96</v>
      </c>
      <c r="F45" s="590">
        <f t="shared" si="2"/>
        <v>134.63999999999999</v>
      </c>
      <c r="G45" s="591">
        <f t="shared" si="3"/>
        <v>336.6</v>
      </c>
      <c r="H45" s="596">
        <v>-1.76</v>
      </c>
      <c r="I45" s="596">
        <v>3.44</v>
      </c>
      <c r="J45" s="591">
        <f t="shared" si="4"/>
        <v>1.68</v>
      </c>
      <c r="K45" s="589">
        <v>211.28095943919823</v>
      </c>
      <c r="L45" s="590">
        <v>140.86437698924166</v>
      </c>
      <c r="M45" s="591">
        <f t="shared" si="10"/>
        <v>352.14533642843992</v>
      </c>
      <c r="N45" s="589">
        <f t="shared" si="5"/>
        <v>192.42</v>
      </c>
      <c r="O45" s="590">
        <f t="shared" si="6"/>
        <v>128.28</v>
      </c>
      <c r="P45" s="591">
        <f t="shared" si="7"/>
        <v>320.7</v>
      </c>
      <c r="Q45" s="589">
        <f t="shared" si="11"/>
        <v>17.100959439198249</v>
      </c>
      <c r="R45" s="590">
        <f t="shared" si="11"/>
        <v>16.024376989241659</v>
      </c>
      <c r="S45" s="591">
        <f t="shared" si="8"/>
        <v>33.125336428439908</v>
      </c>
      <c r="T45" s="592" t="s">
        <v>849</v>
      </c>
      <c r="U45" s="593">
        <v>3207</v>
      </c>
      <c r="V45" s="594">
        <v>3207</v>
      </c>
      <c r="W45" s="601">
        <f>G45+'AT-8A_Hon_CCH_UPry (2)'!G45</f>
        <v>486.6</v>
      </c>
      <c r="X45" s="601">
        <f>J45+'AT-8A_Hon_CCH_UPry (2)'!J45</f>
        <v>2.7700000000000005</v>
      </c>
      <c r="Y45" s="601">
        <f>M45+'AT-8A_Hon_CCH_UPry (2)'!M45</f>
        <v>507.62793330189254</v>
      </c>
      <c r="Z45" s="601">
        <f>P45+'AT-8A_Hon_CCH_UPry (2)'!P45</f>
        <v>466.5</v>
      </c>
      <c r="AA45" s="1031">
        <f>C45+'AT-8A_Hon_CCH_UPry (2)'!C45</f>
        <v>4866</v>
      </c>
      <c r="AB45" s="106">
        <f t="shared" si="9"/>
        <v>486.6</v>
      </c>
    </row>
    <row r="46" spans="1:28" ht="25.15" customHeight="1">
      <c r="A46" s="916">
        <v>35</v>
      </c>
      <c r="B46" s="473" t="s">
        <v>702</v>
      </c>
      <c r="C46" s="593">
        <v>3613</v>
      </c>
      <c r="D46" s="593">
        <v>3550</v>
      </c>
      <c r="E46" s="589">
        <f t="shared" si="1"/>
        <v>216.78</v>
      </c>
      <c r="F46" s="590">
        <f t="shared" si="2"/>
        <v>144.52000000000001</v>
      </c>
      <c r="G46" s="591">
        <f t="shared" si="3"/>
        <v>361.3</v>
      </c>
      <c r="H46" s="596">
        <v>-1.95</v>
      </c>
      <c r="I46" s="596">
        <v>3.81</v>
      </c>
      <c r="J46" s="591">
        <f t="shared" si="4"/>
        <v>1.86</v>
      </c>
      <c r="K46" s="589">
        <v>233.8782058026672</v>
      </c>
      <c r="L46" s="590">
        <v>155.93032064602676</v>
      </c>
      <c r="M46" s="591">
        <f t="shared" si="10"/>
        <v>389.80852644869395</v>
      </c>
      <c r="N46" s="589">
        <f t="shared" si="5"/>
        <v>213</v>
      </c>
      <c r="O46" s="590">
        <f t="shared" si="6"/>
        <v>142</v>
      </c>
      <c r="P46" s="591">
        <f t="shared" si="7"/>
        <v>355</v>
      </c>
      <c r="Q46" s="589">
        <f t="shared" si="11"/>
        <v>18.928205802667208</v>
      </c>
      <c r="R46" s="590">
        <f t="shared" si="11"/>
        <v>17.74032064602676</v>
      </c>
      <c r="S46" s="591">
        <f t="shared" si="8"/>
        <v>36.668526448693967</v>
      </c>
      <c r="T46" s="592" t="s">
        <v>849</v>
      </c>
      <c r="U46" s="593">
        <v>3550</v>
      </c>
      <c r="V46" s="594">
        <v>3550</v>
      </c>
      <c r="W46" s="601">
        <f>G46+'AT-8A_Hon_CCH_UPry (2)'!G46</f>
        <v>525.20000000000005</v>
      </c>
      <c r="X46" s="601">
        <f>J46+'AT-8A_Hon_CCH_UPry (2)'!J46</f>
        <v>3.0999999999999996</v>
      </c>
      <c r="Y46" s="601">
        <f>M46+'AT-8A_Hon_CCH_UPry (2)'!M46</f>
        <v>566.83260793698707</v>
      </c>
      <c r="Z46" s="601">
        <f>P46+'AT-8A_Hon_CCH_UPry (2)'!P46</f>
        <v>521</v>
      </c>
      <c r="AA46" s="1031">
        <f>C46+'AT-8A_Hon_CCH_UPry (2)'!C46</f>
        <v>5252</v>
      </c>
      <c r="AB46" s="106">
        <f t="shared" si="9"/>
        <v>525.20000000000005</v>
      </c>
    </row>
    <row r="47" spans="1:28" ht="25.15" customHeight="1">
      <c r="A47" s="916">
        <v>36</v>
      </c>
      <c r="B47" s="473" t="s">
        <v>717</v>
      </c>
      <c r="C47" s="593">
        <v>3065</v>
      </c>
      <c r="D47" s="593">
        <v>2679</v>
      </c>
      <c r="E47" s="589">
        <f t="shared" si="1"/>
        <v>183.9</v>
      </c>
      <c r="F47" s="590">
        <f t="shared" si="2"/>
        <v>122.6</v>
      </c>
      <c r="G47" s="591">
        <f t="shared" si="3"/>
        <v>306.5</v>
      </c>
      <c r="H47" s="596">
        <v>-1.47</v>
      </c>
      <c r="I47" s="596">
        <v>2.87</v>
      </c>
      <c r="J47" s="591">
        <f t="shared" si="4"/>
        <v>1.4000000000000001</v>
      </c>
      <c r="K47" s="589">
        <v>176.49569390009731</v>
      </c>
      <c r="L47" s="590">
        <v>117.67248704526922</v>
      </c>
      <c r="M47" s="591">
        <f t="shared" si="10"/>
        <v>294.16818094536654</v>
      </c>
      <c r="N47" s="589">
        <f t="shared" si="5"/>
        <v>160.73999999999998</v>
      </c>
      <c r="O47" s="590">
        <f t="shared" si="6"/>
        <v>107.16</v>
      </c>
      <c r="P47" s="591">
        <f t="shared" si="7"/>
        <v>267.89999999999998</v>
      </c>
      <c r="Q47" s="589">
        <f t="shared" si="11"/>
        <v>14.285693900097328</v>
      </c>
      <c r="R47" s="590">
        <f t="shared" si="11"/>
        <v>13.382487045269229</v>
      </c>
      <c r="S47" s="591">
        <f t="shared" si="8"/>
        <v>27.668180945366558</v>
      </c>
      <c r="T47" s="592" t="s">
        <v>849</v>
      </c>
      <c r="U47" s="593">
        <v>2679</v>
      </c>
      <c r="V47" s="594">
        <v>2679</v>
      </c>
      <c r="W47" s="601">
        <f>G47+'AT-8A_Hon_CCH_UPry (2)'!G47</f>
        <v>440.6</v>
      </c>
      <c r="X47" s="601">
        <f>J47+'AT-8A_Hon_CCH_UPry (2)'!J47</f>
        <v>2.1100000000000003</v>
      </c>
      <c r="Y47" s="601">
        <f>M47+'AT-8A_Hon_CCH_UPry (2)'!M47</f>
        <v>394.7306561522704</v>
      </c>
      <c r="Z47" s="601">
        <f>P47+'AT-8A_Hon_CCH_UPry (2)'!P47</f>
        <v>362.2</v>
      </c>
      <c r="AA47" s="1031">
        <f>C47+'AT-8A_Hon_CCH_UPry (2)'!C47</f>
        <v>4406</v>
      </c>
      <c r="AB47" s="106">
        <f t="shared" si="9"/>
        <v>440.6</v>
      </c>
    </row>
    <row r="48" spans="1:28" ht="25.15" customHeight="1">
      <c r="A48" s="916">
        <v>37</v>
      </c>
      <c r="B48" s="473" t="s">
        <v>703</v>
      </c>
      <c r="C48" s="593">
        <v>6486</v>
      </c>
      <c r="D48" s="593">
        <v>4919</v>
      </c>
      <c r="E48" s="589">
        <f t="shared" si="1"/>
        <v>389.16</v>
      </c>
      <c r="F48" s="590">
        <f t="shared" si="2"/>
        <v>259.44</v>
      </c>
      <c r="G48" s="591">
        <f t="shared" si="3"/>
        <v>648.6</v>
      </c>
      <c r="H48" s="596">
        <v>-2.7</v>
      </c>
      <c r="I48" s="596">
        <v>5.27</v>
      </c>
      <c r="J48" s="591">
        <f t="shared" si="4"/>
        <v>2.5699999999999994</v>
      </c>
      <c r="K48" s="589">
        <v>324.06954770234364</v>
      </c>
      <c r="L48" s="590">
        <v>216.06232317121288</v>
      </c>
      <c r="M48" s="591">
        <f t="shared" si="10"/>
        <v>540.13187087355652</v>
      </c>
      <c r="N48" s="589">
        <f t="shared" si="5"/>
        <v>295.14</v>
      </c>
      <c r="O48" s="590">
        <f t="shared" si="6"/>
        <v>196.76</v>
      </c>
      <c r="P48" s="591">
        <f t="shared" si="7"/>
        <v>491.9</v>
      </c>
      <c r="Q48" s="589">
        <f t="shared" si="11"/>
        <v>26.229547702343666</v>
      </c>
      <c r="R48" s="590">
        <f t="shared" si="11"/>
        <v>24.572323171212901</v>
      </c>
      <c r="S48" s="591">
        <f t="shared" si="8"/>
        <v>50.801870873556567</v>
      </c>
      <c r="T48" s="592" t="s">
        <v>849</v>
      </c>
      <c r="U48" s="593">
        <v>4919</v>
      </c>
      <c r="V48" s="594">
        <v>4919</v>
      </c>
      <c r="W48" s="601">
        <f>G48+'AT-8A_Hon_CCH_UPry (2)'!G48</f>
        <v>902.1</v>
      </c>
      <c r="X48" s="601">
        <f>J48+'AT-8A_Hon_CCH_UPry (2)'!J48</f>
        <v>4.2699999999999996</v>
      </c>
      <c r="Y48" s="601">
        <f>M48+'AT-8A_Hon_CCH_UPry (2)'!M48</f>
        <v>781.78040620637114</v>
      </c>
      <c r="Z48" s="601">
        <f>P48+'AT-8A_Hon_CCH_UPry (2)'!P48</f>
        <v>718.5</v>
      </c>
      <c r="AA48" s="1031">
        <f>C48+'AT-8A_Hon_CCH_UPry (2)'!C48</f>
        <v>9021</v>
      </c>
      <c r="AB48" s="106">
        <f t="shared" si="9"/>
        <v>902.1</v>
      </c>
    </row>
    <row r="49" spans="1:28" ht="25.15" customHeight="1">
      <c r="A49" s="916">
        <v>38</v>
      </c>
      <c r="B49" s="473" t="s">
        <v>704</v>
      </c>
      <c r="C49" s="593">
        <v>4976</v>
      </c>
      <c r="D49" s="593">
        <v>4407</v>
      </c>
      <c r="E49" s="589">
        <f t="shared" si="1"/>
        <v>298.56</v>
      </c>
      <c r="F49" s="590">
        <f t="shared" si="2"/>
        <v>199.04</v>
      </c>
      <c r="G49" s="591">
        <f t="shared" si="3"/>
        <v>497.6</v>
      </c>
      <c r="H49" s="596">
        <v>-2.42</v>
      </c>
      <c r="I49" s="596">
        <v>4.72</v>
      </c>
      <c r="J49" s="591">
        <f t="shared" si="4"/>
        <v>2.2999999999999998</v>
      </c>
      <c r="K49" s="589">
        <v>290.33838111897307</v>
      </c>
      <c r="L49" s="590">
        <v>193.57321777099719</v>
      </c>
      <c r="M49" s="591">
        <f t="shared" si="10"/>
        <v>483.91159888997026</v>
      </c>
      <c r="N49" s="589">
        <f t="shared" si="5"/>
        <v>264.42</v>
      </c>
      <c r="O49" s="590">
        <f t="shared" si="6"/>
        <v>176.28</v>
      </c>
      <c r="P49" s="591">
        <f t="shared" si="7"/>
        <v>440.7</v>
      </c>
      <c r="Q49" s="589">
        <f t="shared" si="11"/>
        <v>23.498381118973043</v>
      </c>
      <c r="R49" s="590">
        <f t="shared" si="11"/>
        <v>22.013217770997187</v>
      </c>
      <c r="S49" s="591">
        <f t="shared" si="8"/>
        <v>45.51159888997023</v>
      </c>
      <c r="T49" s="592" t="s">
        <v>849</v>
      </c>
      <c r="U49" s="593">
        <v>4407</v>
      </c>
      <c r="V49" s="594">
        <v>4407</v>
      </c>
      <c r="W49" s="601">
        <f>G49+'AT-8A_Hon_CCH_UPry (2)'!G49</f>
        <v>759.2</v>
      </c>
      <c r="X49" s="601">
        <f>J49+'AT-8A_Hon_CCH_UPry (2)'!J49</f>
        <v>4.0999999999999996</v>
      </c>
      <c r="Y49" s="601">
        <f>M49+'AT-8A_Hon_CCH_UPry (2)'!M49</f>
        <v>739.95667097032674</v>
      </c>
      <c r="Z49" s="601">
        <f>P49+'AT-8A_Hon_CCH_UPry (2)'!P49</f>
        <v>680.8</v>
      </c>
      <c r="AA49" s="1031">
        <f>C49+'AT-8A_Hon_CCH_UPry (2)'!C49</f>
        <v>7592</v>
      </c>
      <c r="AB49" s="106">
        <f t="shared" si="9"/>
        <v>759.2</v>
      </c>
    </row>
    <row r="50" spans="1:28" ht="25.15" customHeight="1">
      <c r="A50" s="916">
        <v>39</v>
      </c>
      <c r="B50" s="473" t="s">
        <v>705</v>
      </c>
      <c r="C50" s="593">
        <v>5116</v>
      </c>
      <c r="D50" s="593">
        <v>4228</v>
      </c>
      <c r="E50" s="589">
        <f t="shared" si="1"/>
        <v>306.95999999999998</v>
      </c>
      <c r="F50" s="590">
        <f t="shared" si="2"/>
        <v>204.64</v>
      </c>
      <c r="G50" s="591">
        <f t="shared" si="3"/>
        <v>511.6</v>
      </c>
      <c r="H50" s="596">
        <v>-2.3199999999999998</v>
      </c>
      <c r="I50" s="596">
        <v>4.53</v>
      </c>
      <c r="J50" s="591">
        <f t="shared" si="4"/>
        <v>2.2100000000000004</v>
      </c>
      <c r="K50" s="589">
        <v>278.54564905173999</v>
      </c>
      <c r="L50" s="590">
        <v>185.71081568771865</v>
      </c>
      <c r="M50" s="591">
        <f t="shared" si="10"/>
        <v>464.25646473945864</v>
      </c>
      <c r="N50" s="589">
        <f t="shared" si="5"/>
        <v>253.68</v>
      </c>
      <c r="O50" s="590">
        <f t="shared" si="6"/>
        <v>169.12</v>
      </c>
      <c r="P50" s="591">
        <f t="shared" si="7"/>
        <v>422.8</v>
      </c>
      <c r="Q50" s="589">
        <f t="shared" si="11"/>
        <v>22.545649051739986</v>
      </c>
      <c r="R50" s="590">
        <f t="shared" si="11"/>
        <v>21.120815687718647</v>
      </c>
      <c r="S50" s="591">
        <f t="shared" si="8"/>
        <v>43.666464739458632</v>
      </c>
      <c r="T50" s="592" t="s">
        <v>849</v>
      </c>
      <c r="U50" s="593">
        <v>4228</v>
      </c>
      <c r="V50" s="594">
        <v>4228</v>
      </c>
      <c r="W50" s="601">
        <f>G50+'AT-8A_Hon_CCH_UPry (2)'!G50</f>
        <v>755.40000000000009</v>
      </c>
      <c r="X50" s="601">
        <f>J50+'AT-8A_Hon_CCH_UPry (2)'!J50</f>
        <v>3.6900000000000004</v>
      </c>
      <c r="Y50" s="601">
        <f>M50+'AT-8A_Hon_CCH_UPry (2)'!M50</f>
        <v>674.12597821473628</v>
      </c>
      <c r="Z50" s="601">
        <f>P50+'AT-8A_Hon_CCH_UPry (2)'!P50</f>
        <v>619.6</v>
      </c>
      <c r="AA50" s="1031">
        <f>C50+'AT-8A_Hon_CCH_UPry (2)'!C50</f>
        <v>7554</v>
      </c>
      <c r="AB50" s="106">
        <f t="shared" si="9"/>
        <v>755.4</v>
      </c>
    </row>
    <row r="51" spans="1:28" ht="25.15" customHeight="1">
      <c r="A51" s="916">
        <v>40</v>
      </c>
      <c r="B51" s="473" t="s">
        <v>706</v>
      </c>
      <c r="C51" s="593">
        <v>2723</v>
      </c>
      <c r="D51" s="593">
        <v>2527</v>
      </c>
      <c r="E51" s="589">
        <f t="shared" si="1"/>
        <v>163.38</v>
      </c>
      <c r="F51" s="590">
        <f t="shared" si="2"/>
        <v>108.92</v>
      </c>
      <c r="G51" s="591">
        <f t="shared" si="3"/>
        <v>272.3</v>
      </c>
      <c r="H51" s="596">
        <v>-1.39</v>
      </c>
      <c r="I51" s="596">
        <v>2.71</v>
      </c>
      <c r="J51" s="591">
        <f t="shared" si="4"/>
        <v>1.32</v>
      </c>
      <c r="K51" s="589">
        <v>166.48175382065915</v>
      </c>
      <c r="L51" s="590">
        <v>110.99603387958018</v>
      </c>
      <c r="M51" s="591">
        <f t="shared" si="10"/>
        <v>277.47778770023933</v>
      </c>
      <c r="N51" s="589">
        <f t="shared" si="5"/>
        <v>151.62</v>
      </c>
      <c r="O51" s="590">
        <f t="shared" si="6"/>
        <v>101.08</v>
      </c>
      <c r="P51" s="591">
        <f t="shared" si="7"/>
        <v>252.7</v>
      </c>
      <c r="Q51" s="589">
        <f t="shared" si="11"/>
        <v>13.47175382065916</v>
      </c>
      <c r="R51" s="590">
        <f t="shared" si="11"/>
        <v>12.626033879580177</v>
      </c>
      <c r="S51" s="591">
        <f t="shared" si="8"/>
        <v>26.097787700239337</v>
      </c>
      <c r="T51" s="592" t="s">
        <v>849</v>
      </c>
      <c r="U51" s="593">
        <v>2527</v>
      </c>
      <c r="V51" s="594">
        <v>2527</v>
      </c>
      <c r="W51" s="601">
        <f>G51+'AT-8A_Hon_CCH_UPry (2)'!G51</f>
        <v>416.5</v>
      </c>
      <c r="X51" s="601">
        <f>J51+'AT-8A_Hon_CCH_UPry (2)'!J51</f>
        <v>2.36</v>
      </c>
      <c r="Y51" s="601">
        <f>M51+'AT-8A_Hon_CCH_UPry (2)'!M51</f>
        <v>425.38887265461437</v>
      </c>
      <c r="Z51" s="601">
        <f>P51+'AT-8A_Hon_CCH_UPry (2)'!P51</f>
        <v>391.4</v>
      </c>
      <c r="AA51" s="1031">
        <f>C51+'AT-8A_Hon_CCH_UPry (2)'!C51</f>
        <v>4165</v>
      </c>
      <c r="AB51" s="106">
        <f t="shared" si="9"/>
        <v>416.5</v>
      </c>
    </row>
    <row r="52" spans="1:28" ht="25.15" customHeight="1">
      <c r="A52" s="916">
        <v>41</v>
      </c>
      <c r="B52" s="473" t="s">
        <v>707</v>
      </c>
      <c r="C52" s="593">
        <v>3935</v>
      </c>
      <c r="D52" s="593">
        <v>3655</v>
      </c>
      <c r="E52" s="589">
        <f t="shared" si="1"/>
        <v>236.1</v>
      </c>
      <c r="F52" s="590">
        <f t="shared" si="2"/>
        <v>157.4</v>
      </c>
      <c r="G52" s="591">
        <f t="shared" si="3"/>
        <v>393.5</v>
      </c>
      <c r="H52" s="596">
        <v>-2.0099999999999998</v>
      </c>
      <c r="I52" s="596">
        <v>3.92</v>
      </c>
      <c r="J52" s="591">
        <f t="shared" si="4"/>
        <v>1.9100000000000001</v>
      </c>
      <c r="K52" s="589">
        <v>240.79573019964749</v>
      </c>
      <c r="L52" s="590">
        <v>160.54234421443039</v>
      </c>
      <c r="M52" s="591">
        <f t="shared" si="10"/>
        <v>401.33807441407788</v>
      </c>
      <c r="N52" s="589">
        <f t="shared" si="5"/>
        <v>219.3</v>
      </c>
      <c r="O52" s="590">
        <f t="shared" si="6"/>
        <v>146.19999999999999</v>
      </c>
      <c r="P52" s="591">
        <f t="shared" si="7"/>
        <v>365.5</v>
      </c>
      <c r="Q52" s="589">
        <f t="shared" si="11"/>
        <v>19.485730199647492</v>
      </c>
      <c r="R52" s="590">
        <f t="shared" si="11"/>
        <v>18.262344214430385</v>
      </c>
      <c r="S52" s="591">
        <f t="shared" si="8"/>
        <v>37.748074414077877</v>
      </c>
      <c r="T52" s="592" t="s">
        <v>849</v>
      </c>
      <c r="U52" s="593">
        <v>3655</v>
      </c>
      <c r="V52" s="594">
        <v>3655</v>
      </c>
      <c r="W52" s="601">
        <f>G52+'AT-8A_Hon_CCH_UPry (2)'!G52</f>
        <v>583</v>
      </c>
      <c r="X52" s="601">
        <f>J52+'AT-8A_Hon_CCH_UPry (2)'!J52</f>
        <v>3.24</v>
      </c>
      <c r="Y52" s="601">
        <f>M52+'AT-8A_Hon_CCH_UPry (2)'!M52</f>
        <v>589.02625719684647</v>
      </c>
      <c r="Z52" s="601">
        <f>P52+'AT-8A_Hon_CCH_UPry (2)'!P52</f>
        <v>541.5</v>
      </c>
      <c r="AA52" s="1031">
        <f>C52+'AT-8A_Hon_CCH_UPry (2)'!C52</f>
        <v>5830</v>
      </c>
      <c r="AB52" s="106">
        <f t="shared" si="9"/>
        <v>583</v>
      </c>
    </row>
    <row r="53" spans="1:28" ht="25.15" customHeight="1">
      <c r="A53" s="916">
        <v>42</v>
      </c>
      <c r="B53" s="473" t="s">
        <v>708</v>
      </c>
      <c r="C53" s="593">
        <v>3435</v>
      </c>
      <c r="D53" s="593">
        <v>2896</v>
      </c>
      <c r="E53" s="589">
        <f t="shared" si="1"/>
        <v>206.1</v>
      </c>
      <c r="F53" s="590">
        <f t="shared" si="2"/>
        <v>137.4</v>
      </c>
      <c r="G53" s="591">
        <f t="shared" si="3"/>
        <v>343.5</v>
      </c>
      <c r="H53" s="596">
        <v>-1.59</v>
      </c>
      <c r="I53" s="596">
        <v>3.1</v>
      </c>
      <c r="J53" s="591">
        <f t="shared" si="4"/>
        <v>1.51</v>
      </c>
      <c r="K53" s="589">
        <v>190.79191098718994</v>
      </c>
      <c r="L53" s="590">
        <v>127.20400241997001</v>
      </c>
      <c r="M53" s="591">
        <f t="shared" si="10"/>
        <v>317.99591340715995</v>
      </c>
      <c r="N53" s="589">
        <f t="shared" si="5"/>
        <v>173.76</v>
      </c>
      <c r="O53" s="590">
        <f t="shared" si="6"/>
        <v>115.84</v>
      </c>
      <c r="P53" s="591">
        <f t="shared" si="7"/>
        <v>289.60000000000002</v>
      </c>
      <c r="Q53" s="589">
        <f t="shared" si="11"/>
        <v>15.441910987189942</v>
      </c>
      <c r="R53" s="590">
        <f t="shared" si="11"/>
        <v>14.464002419970001</v>
      </c>
      <c r="S53" s="591">
        <f t="shared" si="8"/>
        <v>29.905913407159943</v>
      </c>
      <c r="T53" s="592" t="s">
        <v>849</v>
      </c>
      <c r="U53" s="593">
        <v>2896</v>
      </c>
      <c r="V53" s="594">
        <v>2896</v>
      </c>
      <c r="W53" s="601">
        <f>G53+'AT-8A_Hon_CCH_UPry (2)'!G53</f>
        <v>475.5</v>
      </c>
      <c r="X53" s="601">
        <f>J53+'AT-8A_Hon_CCH_UPry (2)'!J53</f>
        <v>2.34</v>
      </c>
      <c r="Y53" s="601">
        <f>M53+'AT-8A_Hon_CCH_UPry (2)'!M53</f>
        <v>435.08774562050081</v>
      </c>
      <c r="Z53" s="601">
        <f>P53+'AT-8A_Hon_CCH_UPry (2)'!P53</f>
        <v>399.40000000000003</v>
      </c>
      <c r="AA53" s="1031">
        <f>C53+'AT-8A_Hon_CCH_UPry (2)'!C53</f>
        <v>4755</v>
      </c>
      <c r="AB53" s="106">
        <f t="shared" si="9"/>
        <v>475.5</v>
      </c>
    </row>
    <row r="54" spans="1:28" ht="25.15" customHeight="1">
      <c r="A54" s="916">
        <v>43</v>
      </c>
      <c r="B54" s="473" t="s">
        <v>709</v>
      </c>
      <c r="C54" s="593">
        <v>1305</v>
      </c>
      <c r="D54" s="593">
        <v>1196</v>
      </c>
      <c r="E54" s="589">
        <f t="shared" si="1"/>
        <v>78.3</v>
      </c>
      <c r="F54" s="590">
        <f t="shared" si="2"/>
        <v>52.2</v>
      </c>
      <c r="G54" s="591">
        <f t="shared" si="3"/>
        <v>130.5</v>
      </c>
      <c r="H54" s="596">
        <v>-0.66</v>
      </c>
      <c r="I54" s="596">
        <v>1.28</v>
      </c>
      <c r="J54" s="591">
        <f t="shared" si="4"/>
        <v>0.62</v>
      </c>
      <c r="K54" s="589">
        <v>78.793896940842245</v>
      </c>
      <c r="L54" s="590">
        <v>52.533144645816343</v>
      </c>
      <c r="M54" s="591">
        <f t="shared" si="10"/>
        <v>131.32704158665859</v>
      </c>
      <c r="N54" s="589">
        <f t="shared" si="5"/>
        <v>71.760000000000005</v>
      </c>
      <c r="O54" s="590">
        <f t="shared" si="6"/>
        <v>47.84</v>
      </c>
      <c r="P54" s="591">
        <f t="shared" si="7"/>
        <v>119.6</v>
      </c>
      <c r="Q54" s="589">
        <f t="shared" si="11"/>
        <v>6.3738969408422435</v>
      </c>
      <c r="R54" s="590">
        <f t="shared" si="11"/>
        <v>5.9731446458163404</v>
      </c>
      <c r="S54" s="591">
        <f t="shared" si="8"/>
        <v>12.347041586658584</v>
      </c>
      <c r="T54" s="592" t="s">
        <v>849</v>
      </c>
      <c r="U54" s="593">
        <v>1196</v>
      </c>
      <c r="V54" s="594">
        <v>1196</v>
      </c>
      <c r="W54" s="601">
        <f>G54+'AT-8A_Hon_CCH_UPry (2)'!G54</f>
        <v>202.1</v>
      </c>
      <c r="X54" s="601">
        <f>J54+'AT-8A_Hon_CCH_UPry (2)'!J54</f>
        <v>1.1499999999999999</v>
      </c>
      <c r="Y54" s="601">
        <f>M54+'AT-8A_Hon_CCH_UPry (2)'!M54</f>
        <v>207.04216077743456</v>
      </c>
      <c r="Z54" s="601">
        <f>P54+'AT-8A_Hon_CCH_UPry (2)'!P54</f>
        <v>190.6</v>
      </c>
      <c r="AA54" s="1031">
        <f>C54+'AT-8A_Hon_CCH_UPry (2)'!C54</f>
        <v>2021</v>
      </c>
      <c r="AB54" s="106">
        <f t="shared" si="9"/>
        <v>202.1</v>
      </c>
    </row>
    <row r="55" spans="1:28" ht="25.15" customHeight="1">
      <c r="A55" s="916">
        <v>44</v>
      </c>
      <c r="B55" s="473" t="s">
        <v>711</v>
      </c>
      <c r="C55" s="593">
        <v>2049</v>
      </c>
      <c r="D55" s="593">
        <v>4524</v>
      </c>
      <c r="E55" s="589">
        <f t="shared" si="1"/>
        <v>122.94</v>
      </c>
      <c r="F55" s="590">
        <f t="shared" si="2"/>
        <v>81.96</v>
      </c>
      <c r="G55" s="591">
        <f t="shared" si="3"/>
        <v>204.9</v>
      </c>
      <c r="H55" s="596">
        <v>-2.48</v>
      </c>
      <c r="I55" s="596">
        <v>4.8499999999999996</v>
      </c>
      <c r="J55" s="591">
        <f t="shared" si="4"/>
        <v>2.3699999999999997</v>
      </c>
      <c r="K55" s="589">
        <v>298.0464797327511</v>
      </c>
      <c r="L55" s="590">
        <v>198.71232974721835</v>
      </c>
      <c r="M55" s="591">
        <f t="shared" si="10"/>
        <v>496.75880947996944</v>
      </c>
      <c r="N55" s="589">
        <f t="shared" si="5"/>
        <v>271.44</v>
      </c>
      <c r="O55" s="590">
        <f t="shared" si="6"/>
        <v>180.96</v>
      </c>
      <c r="P55" s="591">
        <f t="shared" si="7"/>
        <v>452.4</v>
      </c>
      <c r="Q55" s="589">
        <f t="shared" si="11"/>
        <v>24.126479732751079</v>
      </c>
      <c r="R55" s="590">
        <f t="shared" si="11"/>
        <v>22.602329747218334</v>
      </c>
      <c r="S55" s="591">
        <f t="shared" si="8"/>
        <v>46.728809479969414</v>
      </c>
      <c r="T55" s="592" t="s">
        <v>849</v>
      </c>
      <c r="U55" s="593">
        <v>4524</v>
      </c>
      <c r="V55" s="594">
        <v>4524</v>
      </c>
      <c r="W55" s="601">
        <f>G55+'AT-8A_Hon_CCH_UPry (2)'!G55</f>
        <v>284.7</v>
      </c>
      <c r="X55" s="601">
        <f>J55+'AT-8A_Hon_CCH_UPry (2)'!J55</f>
        <v>3.8299999999999996</v>
      </c>
      <c r="Y55" s="601">
        <f>M55+'AT-8A_Hon_CCH_UPry (2)'!M55</f>
        <v>705.13534877402049</v>
      </c>
      <c r="Z55" s="601">
        <f>P55+'AT-8A_Hon_CCH_UPry (2)'!P55</f>
        <v>647.79999999999995</v>
      </c>
      <c r="AA55" s="1031">
        <f>C55+'AT-8A_Hon_CCH_UPry (2)'!C55</f>
        <v>2847</v>
      </c>
      <c r="AB55" s="106">
        <f t="shared" si="9"/>
        <v>284.7</v>
      </c>
    </row>
    <row r="56" spans="1:28" ht="25.15" customHeight="1">
      <c r="A56" s="916">
        <v>45</v>
      </c>
      <c r="B56" s="473" t="s">
        <v>710</v>
      </c>
      <c r="C56" s="593">
        <v>5728</v>
      </c>
      <c r="D56" s="593">
        <v>1905</v>
      </c>
      <c r="E56" s="589">
        <f t="shared" si="1"/>
        <v>343.68</v>
      </c>
      <c r="F56" s="590">
        <f t="shared" si="2"/>
        <v>229.12</v>
      </c>
      <c r="G56" s="591">
        <f t="shared" si="3"/>
        <v>572.79999999999995</v>
      </c>
      <c r="H56" s="596">
        <v>-1.05</v>
      </c>
      <c r="I56" s="596">
        <v>2.04</v>
      </c>
      <c r="J56" s="591">
        <f t="shared" si="4"/>
        <v>0.99</v>
      </c>
      <c r="K56" s="589">
        <v>125.50365691664254</v>
      </c>
      <c r="L56" s="590">
        <v>83.675284741036904</v>
      </c>
      <c r="M56" s="591">
        <f t="shared" si="10"/>
        <v>209.17894165767945</v>
      </c>
      <c r="N56" s="589">
        <f t="shared" si="5"/>
        <v>114.3</v>
      </c>
      <c r="O56" s="590">
        <f t="shared" si="6"/>
        <v>76.2</v>
      </c>
      <c r="P56" s="591">
        <f t="shared" si="7"/>
        <v>190.5</v>
      </c>
      <c r="Q56" s="589">
        <f t="shared" si="11"/>
        <v>10.153656916642547</v>
      </c>
      <c r="R56" s="590">
        <f t="shared" si="11"/>
        <v>9.5152847410369077</v>
      </c>
      <c r="S56" s="591">
        <f t="shared" si="8"/>
        <v>19.668941657679454</v>
      </c>
      <c r="T56" s="592" t="s">
        <v>849</v>
      </c>
      <c r="U56" s="593">
        <v>1905</v>
      </c>
      <c r="V56" s="594">
        <v>1905</v>
      </c>
      <c r="W56" s="601">
        <f>G56+'AT-8A_Hon_CCH_UPry (2)'!G56</f>
        <v>754.3</v>
      </c>
      <c r="X56" s="601">
        <f>J56+'AT-8A_Hon_CCH_UPry (2)'!J56</f>
        <v>1.52</v>
      </c>
      <c r="Y56" s="601">
        <f>M56+'AT-8A_Hon_CCH_UPry (2)'!M56</f>
        <v>285.53390692612396</v>
      </c>
      <c r="Z56" s="601">
        <f>P56+'AT-8A_Hon_CCH_UPry (2)'!P56</f>
        <v>262.10000000000002</v>
      </c>
      <c r="AA56" s="1031">
        <f>C56+'AT-8A_Hon_CCH_UPry (2)'!C56</f>
        <v>7543</v>
      </c>
      <c r="AB56" s="106">
        <f t="shared" si="9"/>
        <v>754.3</v>
      </c>
    </row>
    <row r="57" spans="1:28" ht="25.15" customHeight="1">
      <c r="A57" s="916">
        <v>46</v>
      </c>
      <c r="B57" s="473" t="s">
        <v>712</v>
      </c>
      <c r="C57" s="593">
        <v>3595</v>
      </c>
      <c r="D57" s="593">
        <v>3589</v>
      </c>
      <c r="E57" s="589">
        <f t="shared" si="1"/>
        <v>215.7</v>
      </c>
      <c r="F57" s="590">
        <f t="shared" si="2"/>
        <v>143.80000000000001</v>
      </c>
      <c r="G57" s="591">
        <f t="shared" si="3"/>
        <v>359.5</v>
      </c>
      <c r="H57" s="596">
        <v>-1.97</v>
      </c>
      <c r="I57" s="596">
        <v>3.85</v>
      </c>
      <c r="J57" s="591">
        <f t="shared" si="4"/>
        <v>1.8800000000000001</v>
      </c>
      <c r="K57" s="589">
        <v>236.44757200725988</v>
      </c>
      <c r="L57" s="590">
        <v>157.64335797143383</v>
      </c>
      <c r="M57" s="591">
        <f t="shared" si="10"/>
        <v>394.09092997869368</v>
      </c>
      <c r="N57" s="589">
        <f t="shared" si="5"/>
        <v>215.34</v>
      </c>
      <c r="O57" s="590">
        <f t="shared" si="6"/>
        <v>143.56</v>
      </c>
      <c r="P57" s="591">
        <f t="shared" si="7"/>
        <v>358.9</v>
      </c>
      <c r="Q57" s="589">
        <f t="shared" si="11"/>
        <v>19.137572007259877</v>
      </c>
      <c r="R57" s="590">
        <f t="shared" si="11"/>
        <v>17.933357971433821</v>
      </c>
      <c r="S57" s="591">
        <f t="shared" si="8"/>
        <v>37.070929978693698</v>
      </c>
      <c r="T57" s="592" t="s">
        <v>849</v>
      </c>
      <c r="U57" s="593">
        <v>3589</v>
      </c>
      <c r="V57" s="594">
        <v>3589</v>
      </c>
      <c r="W57" s="601">
        <f>G57+'AT-8A_Hon_CCH_UPry (2)'!G57</f>
        <v>523.70000000000005</v>
      </c>
      <c r="X57" s="601">
        <f>J57+'AT-8A_Hon_CCH_UPry (2)'!J57</f>
        <v>2.9000000000000004</v>
      </c>
      <c r="Y57" s="601">
        <f>M57+'AT-8A_Hon_CCH_UPry (2)'!M57</f>
        <v>538.05629745411284</v>
      </c>
      <c r="Z57" s="601">
        <f>P57+'AT-8A_Hon_CCH_UPry (2)'!P57</f>
        <v>493.9</v>
      </c>
      <c r="AA57" s="1031">
        <f>C57+'AT-8A_Hon_CCH_UPry (2)'!C57</f>
        <v>5237</v>
      </c>
      <c r="AB57" s="106">
        <f t="shared" si="9"/>
        <v>523.70000000000005</v>
      </c>
    </row>
    <row r="58" spans="1:28" ht="25.15" customHeight="1">
      <c r="A58" s="916">
        <v>47</v>
      </c>
      <c r="B58" s="473" t="s">
        <v>713</v>
      </c>
      <c r="C58" s="593">
        <v>3384</v>
      </c>
      <c r="D58" s="593">
        <v>3095</v>
      </c>
      <c r="E58" s="589">
        <f t="shared" si="1"/>
        <v>203.04</v>
      </c>
      <c r="F58" s="590">
        <f t="shared" si="2"/>
        <v>135.36000000000001</v>
      </c>
      <c r="G58" s="591">
        <f t="shared" si="3"/>
        <v>338.4</v>
      </c>
      <c r="H58" s="596">
        <v>-1.7</v>
      </c>
      <c r="I58" s="596">
        <v>3.32</v>
      </c>
      <c r="J58" s="591">
        <f t="shared" si="4"/>
        <v>1.6199999999999999</v>
      </c>
      <c r="K58" s="589">
        <v>203.90226674908592</v>
      </c>
      <c r="L58" s="590">
        <v>135.94488518294446</v>
      </c>
      <c r="M58" s="591">
        <f t="shared" si="10"/>
        <v>339.84715193203039</v>
      </c>
      <c r="N58" s="589">
        <f t="shared" si="5"/>
        <v>185.7</v>
      </c>
      <c r="O58" s="590">
        <f t="shared" si="6"/>
        <v>123.8</v>
      </c>
      <c r="P58" s="591">
        <f t="shared" si="7"/>
        <v>309.5</v>
      </c>
      <c r="Q58" s="589">
        <f t="shared" si="11"/>
        <v>16.502266749085948</v>
      </c>
      <c r="R58" s="590">
        <f t="shared" si="11"/>
        <v>15.464885182944457</v>
      </c>
      <c r="S58" s="591">
        <f t="shared" si="8"/>
        <v>31.967151932030404</v>
      </c>
      <c r="T58" s="592" t="s">
        <v>849</v>
      </c>
      <c r="U58" s="593">
        <v>3095</v>
      </c>
      <c r="V58" s="594">
        <v>3095</v>
      </c>
      <c r="W58" s="601">
        <f>G58+'AT-8A_Hon_CCH_UPry (2)'!G58</f>
        <v>483</v>
      </c>
      <c r="X58" s="601">
        <f>J58+'AT-8A_Hon_CCH_UPry (2)'!J58</f>
        <v>2.63</v>
      </c>
      <c r="Y58" s="601">
        <f>M58+'AT-8A_Hon_CCH_UPry (2)'!M58</f>
        <v>482.42618623916769</v>
      </c>
      <c r="Z58" s="601">
        <f>P58+'AT-8A_Hon_CCH_UPry (2)'!P58</f>
        <v>443.2</v>
      </c>
      <c r="AA58" s="1031">
        <f>C58+'AT-8A_Hon_CCH_UPry (2)'!C58</f>
        <v>4830</v>
      </c>
      <c r="AB58" s="106">
        <f t="shared" si="9"/>
        <v>483</v>
      </c>
    </row>
    <row r="59" spans="1:28" ht="25.15" customHeight="1">
      <c r="A59" s="916">
        <v>48</v>
      </c>
      <c r="B59" s="473" t="s">
        <v>718</v>
      </c>
      <c r="C59" s="593">
        <v>4289</v>
      </c>
      <c r="D59" s="593">
        <v>3694</v>
      </c>
      <c r="E59" s="589">
        <f t="shared" si="1"/>
        <v>257.33999999999997</v>
      </c>
      <c r="F59" s="590">
        <f t="shared" si="2"/>
        <v>171.56</v>
      </c>
      <c r="G59" s="591">
        <f t="shared" si="3"/>
        <v>428.9</v>
      </c>
      <c r="H59" s="596">
        <v>-2.0299999999999998</v>
      </c>
      <c r="I59" s="596">
        <v>3.96</v>
      </c>
      <c r="J59" s="591">
        <f t="shared" si="4"/>
        <v>1.9300000000000002</v>
      </c>
      <c r="K59" s="589">
        <v>243.36509640424018</v>
      </c>
      <c r="L59" s="590">
        <v>162.25538153983743</v>
      </c>
      <c r="M59" s="591">
        <f t="shared" si="10"/>
        <v>405.62047794407761</v>
      </c>
      <c r="N59" s="589">
        <f t="shared" si="5"/>
        <v>221.64</v>
      </c>
      <c r="O59" s="590">
        <f t="shared" si="6"/>
        <v>147.76</v>
      </c>
      <c r="P59" s="591">
        <f t="shared" si="7"/>
        <v>369.4</v>
      </c>
      <c r="Q59" s="589">
        <f t="shared" si="11"/>
        <v>19.695096404240189</v>
      </c>
      <c r="R59" s="590">
        <f t="shared" si="11"/>
        <v>18.455381539837447</v>
      </c>
      <c r="S59" s="591">
        <f t="shared" si="8"/>
        <v>38.150477944077636</v>
      </c>
      <c r="T59" s="592" t="s">
        <v>849</v>
      </c>
      <c r="U59" s="593">
        <v>3694</v>
      </c>
      <c r="V59" s="594">
        <v>3694</v>
      </c>
      <c r="W59" s="601">
        <f>G59+'AT-8A_Hon_CCH_UPry (2)'!G59</f>
        <v>619.9</v>
      </c>
      <c r="X59" s="601">
        <f>J59+'AT-8A_Hon_CCH_UPry (2)'!J59</f>
        <v>3.2199999999999998</v>
      </c>
      <c r="Y59" s="601">
        <f>M59+'AT-8A_Hon_CCH_UPry (2)'!M59</f>
        <v>589.57622527377976</v>
      </c>
      <c r="Z59" s="601">
        <f>P59+'AT-8A_Hon_CCH_UPry (2)'!P59</f>
        <v>541.9</v>
      </c>
      <c r="AA59" s="1031">
        <f>C59+'AT-8A_Hon_CCH_UPry (2)'!C59</f>
        <v>6199</v>
      </c>
      <c r="AB59" s="106">
        <f t="shared" si="9"/>
        <v>619.9</v>
      </c>
    </row>
    <row r="60" spans="1:28" ht="25.15" customHeight="1">
      <c r="A60" s="916">
        <v>49</v>
      </c>
      <c r="B60" s="473" t="s">
        <v>719</v>
      </c>
      <c r="C60" s="593">
        <v>2958</v>
      </c>
      <c r="D60" s="593">
        <v>2554</v>
      </c>
      <c r="E60" s="589">
        <f t="shared" si="1"/>
        <v>177.48</v>
      </c>
      <c r="F60" s="590">
        <f t="shared" si="2"/>
        <v>118.32</v>
      </c>
      <c r="G60" s="591">
        <f t="shared" si="3"/>
        <v>295.8</v>
      </c>
      <c r="H60" s="596">
        <v>-1.4</v>
      </c>
      <c r="I60" s="596">
        <v>2.74</v>
      </c>
      <c r="J60" s="591">
        <f t="shared" si="4"/>
        <v>1.3400000000000003</v>
      </c>
      <c r="K60" s="589">
        <v>168.26054580845411</v>
      </c>
      <c r="L60" s="590">
        <v>112.18198279716968</v>
      </c>
      <c r="M60" s="591">
        <f t="shared" si="10"/>
        <v>280.44252860562381</v>
      </c>
      <c r="N60" s="589">
        <f t="shared" si="5"/>
        <v>153.24</v>
      </c>
      <c r="O60" s="590">
        <f t="shared" si="6"/>
        <v>102.16</v>
      </c>
      <c r="P60" s="591">
        <f t="shared" si="7"/>
        <v>255.4</v>
      </c>
      <c r="Q60" s="589">
        <f t="shared" si="11"/>
        <v>13.620545808454096</v>
      </c>
      <c r="R60" s="590">
        <f t="shared" si="11"/>
        <v>12.761982797169679</v>
      </c>
      <c r="S60" s="591">
        <f t="shared" si="8"/>
        <v>26.382528605623776</v>
      </c>
      <c r="T60" s="592" t="s">
        <v>849</v>
      </c>
      <c r="U60" s="593">
        <v>2554</v>
      </c>
      <c r="V60" s="594">
        <v>2554</v>
      </c>
      <c r="W60" s="601">
        <f>G60+'AT-8A_Hon_CCH_UPry (2)'!G60</f>
        <v>462.70000000000005</v>
      </c>
      <c r="X60" s="601">
        <f>J60+'AT-8A_Hon_CCH_UPry (2)'!J60</f>
        <v>2.4500000000000002</v>
      </c>
      <c r="Y60" s="601">
        <f>M60+'AT-8A_Hon_CCH_UPry (2)'!M60</f>
        <v>436.88489459557923</v>
      </c>
      <c r="Z60" s="601">
        <f>P60+'AT-8A_Hon_CCH_UPry (2)'!P60</f>
        <v>402.1</v>
      </c>
      <c r="AA60" s="1031">
        <f>C60+'AT-8A_Hon_CCH_UPry (2)'!C60</f>
        <v>4627</v>
      </c>
      <c r="AB60" s="106">
        <f t="shared" si="9"/>
        <v>462.7</v>
      </c>
    </row>
    <row r="61" spans="1:28" ht="25.15" customHeight="1">
      <c r="A61" s="916">
        <v>50</v>
      </c>
      <c r="B61" s="473" t="s">
        <v>714</v>
      </c>
      <c r="C61" s="593">
        <v>1831</v>
      </c>
      <c r="D61" s="593">
        <v>1631</v>
      </c>
      <c r="E61" s="589">
        <f t="shared" si="1"/>
        <v>109.86</v>
      </c>
      <c r="F61" s="590">
        <f t="shared" si="2"/>
        <v>73.239999999999995</v>
      </c>
      <c r="G61" s="591">
        <f t="shared" si="3"/>
        <v>183.1</v>
      </c>
      <c r="H61" s="596">
        <v>-0.89</v>
      </c>
      <c r="I61" s="596">
        <v>1.76</v>
      </c>
      <c r="J61" s="591">
        <f t="shared" si="4"/>
        <v>0.87</v>
      </c>
      <c r="K61" s="589">
        <v>107.45221229976062</v>
      </c>
      <c r="L61" s="590">
        <v>71.640099429202721</v>
      </c>
      <c r="M61" s="591">
        <f t="shared" si="10"/>
        <v>179.09231172896335</v>
      </c>
      <c r="N61" s="589">
        <f t="shared" si="5"/>
        <v>97.86</v>
      </c>
      <c r="O61" s="590">
        <f t="shared" si="6"/>
        <v>65.239999999999995</v>
      </c>
      <c r="P61" s="591">
        <f t="shared" si="7"/>
        <v>163.1</v>
      </c>
      <c r="Q61" s="589">
        <f t="shared" si="11"/>
        <v>8.7022122997606175</v>
      </c>
      <c r="R61" s="590">
        <f t="shared" si="11"/>
        <v>8.1600994292027309</v>
      </c>
      <c r="S61" s="591">
        <f t="shared" si="8"/>
        <v>16.862311728963348</v>
      </c>
      <c r="T61" s="592" t="s">
        <v>849</v>
      </c>
      <c r="U61" s="593">
        <v>1631</v>
      </c>
      <c r="V61" s="594">
        <v>1631</v>
      </c>
      <c r="W61" s="601">
        <f>G61+'AT-8A_Hon_CCH_UPry (2)'!G61</f>
        <v>277.39999999999998</v>
      </c>
      <c r="X61" s="601">
        <f>J61+'AT-8A_Hon_CCH_UPry (2)'!J61</f>
        <v>1.5299999999999998</v>
      </c>
      <c r="Y61" s="601">
        <f>M61+'AT-8A_Hon_CCH_UPry (2)'!M61</f>
        <v>274.85594135335327</v>
      </c>
      <c r="Z61" s="601">
        <f>P61+'AT-8A_Hon_CCH_UPry (2)'!P61</f>
        <v>252.89999999999998</v>
      </c>
      <c r="AA61" s="1031">
        <f>C61+'AT-8A_Hon_CCH_UPry (2)'!C61</f>
        <v>2774</v>
      </c>
      <c r="AB61" s="106">
        <f t="shared" si="9"/>
        <v>277.39999999999998</v>
      </c>
    </row>
    <row r="62" spans="1:28" ht="25.15" customHeight="1">
      <c r="A62" s="916">
        <v>51</v>
      </c>
      <c r="B62" s="473" t="s">
        <v>720</v>
      </c>
      <c r="C62" s="593">
        <v>3924</v>
      </c>
      <c r="D62" s="593">
        <v>3470</v>
      </c>
      <c r="E62" s="589">
        <f t="shared" si="1"/>
        <v>235.44</v>
      </c>
      <c r="F62" s="590">
        <f t="shared" si="2"/>
        <v>156.96</v>
      </c>
      <c r="G62" s="591">
        <f t="shared" si="3"/>
        <v>392.4</v>
      </c>
      <c r="H62" s="596">
        <v>-1.88</v>
      </c>
      <c r="I62" s="596">
        <v>3.72</v>
      </c>
      <c r="J62" s="591">
        <f t="shared" si="4"/>
        <v>1.8400000000000003</v>
      </c>
      <c r="K62" s="589">
        <v>228.60771102401554</v>
      </c>
      <c r="L62" s="590">
        <v>152.41639792724308</v>
      </c>
      <c r="M62" s="591">
        <f t="shared" si="10"/>
        <v>381.02410895125865</v>
      </c>
      <c r="N62" s="589">
        <f t="shared" si="5"/>
        <v>208.2</v>
      </c>
      <c r="O62" s="590">
        <f t="shared" si="6"/>
        <v>138.80000000000001</v>
      </c>
      <c r="P62" s="591">
        <f t="shared" si="7"/>
        <v>347</v>
      </c>
      <c r="Q62" s="589">
        <f t="shared" si="11"/>
        <v>18.527711024015559</v>
      </c>
      <c r="R62" s="590">
        <f t="shared" si="11"/>
        <v>17.33639792724307</v>
      </c>
      <c r="S62" s="591">
        <f t="shared" si="8"/>
        <v>35.864108951258629</v>
      </c>
      <c r="T62" s="592" t="s">
        <v>849</v>
      </c>
      <c r="U62" s="593">
        <v>3470</v>
      </c>
      <c r="V62" s="594">
        <v>3470</v>
      </c>
      <c r="W62" s="601">
        <f>G62+'AT-8A_Hon_CCH_UPry (2)'!G62</f>
        <v>587.29999999999995</v>
      </c>
      <c r="X62" s="601">
        <f>J62+'AT-8A_Hon_CCH_UPry (2)'!J62</f>
        <v>3.1500000000000004</v>
      </c>
      <c r="Y62" s="601">
        <f>M62+'AT-8A_Hon_CCH_UPry (2)'!M62</f>
        <v>566.6861124880769</v>
      </c>
      <c r="Z62" s="601">
        <f>P62+'AT-8A_Hon_CCH_UPry (2)'!P62</f>
        <v>521.1</v>
      </c>
      <c r="AA62" s="1031">
        <f>C62+'AT-8A_Hon_CCH_UPry (2)'!C62</f>
        <v>5873</v>
      </c>
      <c r="AB62" s="106">
        <f t="shared" si="9"/>
        <v>587.29999999999995</v>
      </c>
    </row>
    <row r="63" spans="1:28" ht="25.15" customHeight="1">
      <c r="A63" s="1274" t="s">
        <v>19</v>
      </c>
      <c r="B63" s="1275"/>
      <c r="C63" s="597">
        <f>SUM(C12:C62)</f>
        <v>166986</v>
      </c>
      <c r="D63" s="597">
        <f t="shared" ref="D63:S63" si="12">SUM(D12:D62)</f>
        <v>152068</v>
      </c>
      <c r="E63" s="598">
        <f t="shared" si="12"/>
        <v>10019.160000000003</v>
      </c>
      <c r="F63" s="598">
        <f t="shared" si="12"/>
        <v>6679.44</v>
      </c>
      <c r="G63" s="598">
        <f t="shared" si="12"/>
        <v>16698.599999999995</v>
      </c>
      <c r="H63" s="598">
        <f t="shared" si="12"/>
        <v>-83.43</v>
      </c>
      <c r="I63" s="598">
        <f t="shared" si="12"/>
        <v>163.01999999999995</v>
      </c>
      <c r="J63" s="598">
        <f t="shared" si="12"/>
        <v>79.590000000000018</v>
      </c>
      <c r="K63" s="598">
        <f t="shared" si="12"/>
        <v>10018.419999999998</v>
      </c>
      <c r="L63" s="598">
        <f t="shared" si="12"/>
        <v>6679.4399999999978</v>
      </c>
      <c r="M63" s="598">
        <f t="shared" si="12"/>
        <v>16697.860000000004</v>
      </c>
      <c r="N63" s="598">
        <f t="shared" si="12"/>
        <v>9124.08</v>
      </c>
      <c r="O63" s="598">
        <f t="shared" si="12"/>
        <v>6082.72</v>
      </c>
      <c r="P63" s="598">
        <f t="shared" si="12"/>
        <v>15206.8</v>
      </c>
      <c r="Q63" s="598">
        <f t="shared" si="12"/>
        <v>810.90999999999894</v>
      </c>
      <c r="R63" s="598">
        <f t="shared" si="12"/>
        <v>759.73999999999967</v>
      </c>
      <c r="S63" s="598">
        <f t="shared" si="12"/>
        <v>1570.6499999999987</v>
      </c>
      <c r="T63" s="599" t="s">
        <v>849</v>
      </c>
      <c r="U63" s="597">
        <v>152068</v>
      </c>
      <c r="V63" s="600">
        <v>152068</v>
      </c>
    </row>
    <row r="64" spans="1:28" ht="25.15" customHeight="1">
      <c r="I64" s="601"/>
      <c r="J64" s="601"/>
    </row>
    <row r="65" spans="1:21">
      <c r="C65" s="1031">
        <f>C63+'AT-8A_Hon_CCH_UPry (2)'!C63</f>
        <v>242365</v>
      </c>
      <c r="I65" s="601"/>
      <c r="K65" s="601"/>
      <c r="L65" s="601"/>
      <c r="M65" s="601"/>
    </row>
    <row r="66" spans="1:21">
      <c r="C66" s="106">
        <f>C65*10*1000/100000</f>
        <v>24236.5</v>
      </c>
      <c r="D66" s="1031">
        <f>C63+'AT-8A_Hon_CCH_UPry (2)'!C63</f>
        <v>242365</v>
      </c>
      <c r="E66" s="1031">
        <f>D63+'AT-8A_Hon_CCH_UPry (2)'!D63</f>
        <v>222753</v>
      </c>
      <c r="H66" s="601"/>
      <c r="I66" s="601"/>
      <c r="J66" s="601"/>
    </row>
    <row r="67" spans="1:21">
      <c r="D67" s="601"/>
      <c r="F67" s="106">
        <f>E66/D66</f>
        <v>0.91908072535225793</v>
      </c>
      <c r="H67" s="601"/>
      <c r="I67" s="601"/>
      <c r="J67" s="601"/>
    </row>
    <row r="68" spans="1:21">
      <c r="A68" s="106" t="s">
        <v>12</v>
      </c>
      <c r="E68" s="1031">
        <f>D66-E66</f>
        <v>19612</v>
      </c>
      <c r="H68" s="601"/>
      <c r="I68" s="601"/>
      <c r="J68" s="601"/>
      <c r="T68" s="1270" t="s">
        <v>13</v>
      </c>
      <c r="U68" s="1270"/>
    </row>
    <row r="69" spans="1:21" ht="12.75" customHeight="1">
      <c r="B69" s="602"/>
      <c r="C69" s="602"/>
      <c r="D69" s="602"/>
      <c r="E69" s="602"/>
      <c r="F69" s="602"/>
      <c r="G69" s="602"/>
      <c r="H69" s="602"/>
      <c r="I69" s="602"/>
      <c r="J69" s="602"/>
      <c r="K69" s="602"/>
      <c r="L69" s="602"/>
      <c r="M69" s="602"/>
      <c r="N69" s="602"/>
      <c r="O69" s="602"/>
      <c r="P69" s="602"/>
      <c r="Q69" s="602"/>
      <c r="R69" s="1270" t="s">
        <v>14</v>
      </c>
      <c r="S69" s="1270"/>
      <c r="T69" s="1270"/>
      <c r="U69" s="1270"/>
    </row>
    <row r="70" spans="1:21" ht="12.75" customHeight="1">
      <c r="B70" s="602"/>
      <c r="C70" s="602"/>
      <c r="D70" s="602"/>
      <c r="E70" s="602"/>
      <c r="F70" s="602"/>
      <c r="G70" s="602"/>
      <c r="H70" s="602"/>
      <c r="I70" s="602"/>
      <c r="J70" s="602"/>
      <c r="K70" s="602"/>
      <c r="L70" s="602"/>
      <c r="M70" s="602"/>
      <c r="N70" s="602"/>
      <c r="O70" s="602"/>
      <c r="P70" s="602"/>
      <c r="Q70" s="602"/>
      <c r="R70" s="1270" t="s">
        <v>20</v>
      </c>
      <c r="S70" s="1270"/>
      <c r="T70" s="1270"/>
      <c r="U70" s="1270"/>
    </row>
    <row r="71" spans="1:21">
      <c r="S71" s="1271" t="s">
        <v>76</v>
      </c>
      <c r="T71" s="1271"/>
      <c r="U71" s="1271"/>
    </row>
  </sheetData>
  <mergeCells count="24">
    <mergeCell ref="P7:V7"/>
    <mergeCell ref="T1:V1"/>
    <mergeCell ref="A2:V2"/>
    <mergeCell ref="A3:V3"/>
    <mergeCell ref="A4:Q4"/>
    <mergeCell ref="A6:V6"/>
    <mergeCell ref="A63:B63"/>
    <mergeCell ref="T68:U68"/>
    <mergeCell ref="R69:U69"/>
    <mergeCell ref="P8:V8"/>
    <mergeCell ref="A9:A10"/>
    <mergeCell ref="B9:B10"/>
    <mergeCell ref="C9:C10"/>
    <mergeCell ref="D9:D10"/>
    <mergeCell ref="E9:G9"/>
    <mergeCell ref="H9:J9"/>
    <mergeCell ref="K9:M9"/>
    <mergeCell ref="N9:P9"/>
    <mergeCell ref="Q9:S9"/>
    <mergeCell ref="R70:U70"/>
    <mergeCell ref="S71:U71"/>
    <mergeCell ref="T9:T10"/>
    <mergeCell ref="U9:U10"/>
    <mergeCell ref="V9:V10"/>
  </mergeCells>
  <printOptions horizontalCentered="1"/>
  <pageMargins left="0.17" right="0.16" top="0.23622047244094499" bottom="0" header="0.18" footer="0.31496062992126"/>
  <pageSetup paperSize="9" scale="60" orientation="landscape" r:id="rId1"/>
  <rowBreaks count="1" manualBreakCount="1">
    <brk id="36" max="21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79"/>
  <sheetViews>
    <sheetView view="pageBreakPreview" zoomScale="70" zoomScaleNormal="50" zoomScaleSheetLayoutView="70" workbookViewId="0">
      <pane xSplit="2" ySplit="11" topLeftCell="C54" activePane="bottomRight" state="frozen"/>
      <selection activeCell="O58" sqref="O58"/>
      <selection pane="topRight" activeCell="O58" sqref="O58"/>
      <selection pane="bottomLeft" activeCell="O58" sqref="O58"/>
      <selection pane="bottomRight" activeCell="O58" sqref="O58"/>
    </sheetView>
  </sheetViews>
  <sheetFormatPr defaultColWidth="8.85546875" defaultRowHeight="12.75"/>
  <cols>
    <col min="1" max="1" width="8.85546875" style="603"/>
    <col min="2" max="2" width="18.28515625" style="603" customWidth="1"/>
    <col min="3" max="3" width="14.7109375" style="603" customWidth="1"/>
    <col min="4" max="4" width="11.140625" style="603" customWidth="1"/>
    <col min="5" max="5" width="12.42578125" style="603" customWidth="1"/>
    <col min="6" max="6" width="12" style="603" customWidth="1"/>
    <col min="7" max="7" width="13.140625" style="603" customWidth="1"/>
    <col min="8" max="8" width="10.7109375" style="603" bestFit="1" customWidth="1"/>
    <col min="9" max="9" width="9.85546875" style="603" bestFit="1" customWidth="1"/>
    <col min="10" max="10" width="12.140625" style="603" customWidth="1"/>
    <col min="11" max="11" width="10.5703125" style="603" bestFit="1" customWidth="1"/>
    <col min="12" max="12" width="10.28515625" style="603" bestFit="1" customWidth="1"/>
    <col min="13" max="13" width="11" style="603" bestFit="1" customWidth="1"/>
    <col min="14" max="14" width="11.7109375" style="603" bestFit="1" customWidth="1"/>
    <col min="15" max="15" width="11.42578125" style="603" bestFit="1" customWidth="1"/>
    <col min="16" max="16" width="12.140625" style="603" bestFit="1" customWidth="1"/>
    <col min="17" max="17" width="11.42578125" style="603" bestFit="1" customWidth="1"/>
    <col min="18" max="18" width="12.5703125" style="603" customWidth="1"/>
    <col min="19" max="19" width="11.42578125" style="603" bestFit="1" customWidth="1"/>
    <col min="20" max="20" width="10.42578125" style="603" customWidth="1"/>
    <col min="21" max="21" width="11.140625" style="603" customWidth="1"/>
    <col min="22" max="22" width="11.85546875" style="603" customWidth="1"/>
    <col min="23" max="16384" width="8.85546875" style="603"/>
  </cols>
  <sheetData>
    <row r="1" spans="1:24" ht="15">
      <c r="T1" s="1315" t="s">
        <v>189</v>
      </c>
      <c r="U1" s="1315"/>
      <c r="V1" s="1315"/>
    </row>
    <row r="2" spans="1:24" ht="15.75">
      <c r="A2" s="1316" t="s">
        <v>0</v>
      </c>
      <c r="B2" s="1316"/>
      <c r="C2" s="1316"/>
      <c r="D2" s="1316"/>
      <c r="E2" s="1316"/>
      <c r="F2" s="1316"/>
      <c r="G2" s="1316"/>
      <c r="H2" s="1316"/>
      <c r="I2" s="1316"/>
      <c r="J2" s="1316"/>
      <c r="K2" s="1316"/>
      <c r="L2" s="1316"/>
      <c r="M2" s="1316"/>
      <c r="N2" s="1316"/>
      <c r="O2" s="1316"/>
      <c r="P2" s="1316"/>
      <c r="Q2" s="1316"/>
      <c r="R2" s="1316"/>
      <c r="S2" s="1316"/>
      <c r="T2" s="1316"/>
      <c r="U2" s="1316"/>
      <c r="V2" s="1316"/>
    </row>
    <row r="3" spans="1:24" ht="20.25">
      <c r="A3" s="1072" t="s">
        <v>546</v>
      </c>
      <c r="B3" s="1072"/>
      <c r="C3" s="1072"/>
      <c r="D3" s="1072"/>
      <c r="E3" s="1072"/>
      <c r="F3" s="1072"/>
      <c r="G3" s="1072"/>
      <c r="H3" s="1072"/>
      <c r="I3" s="1072"/>
      <c r="J3" s="1072"/>
      <c r="K3" s="1072"/>
      <c r="L3" s="1072"/>
      <c r="M3" s="1072"/>
      <c r="N3" s="1072"/>
      <c r="O3" s="1072"/>
      <c r="P3" s="1072"/>
      <c r="Q3" s="1072"/>
      <c r="R3" s="1072"/>
      <c r="S3" s="1072"/>
      <c r="T3" s="1072"/>
      <c r="U3" s="1072"/>
      <c r="V3" s="1072"/>
    </row>
    <row r="4" spans="1:24" ht="15.75">
      <c r="A4" s="1317" t="s">
        <v>850</v>
      </c>
      <c r="B4" s="1317"/>
      <c r="C4" s="1317"/>
      <c r="D4" s="1317"/>
      <c r="E4" s="1317"/>
      <c r="F4" s="1317"/>
      <c r="G4" s="1317"/>
      <c r="H4" s="1317"/>
      <c r="I4" s="1317"/>
      <c r="J4" s="1317"/>
      <c r="K4" s="1317"/>
      <c r="L4" s="1317"/>
      <c r="M4" s="1317"/>
      <c r="N4" s="1317"/>
      <c r="O4" s="1317"/>
      <c r="P4" s="1317"/>
      <c r="Q4" s="1317"/>
    </row>
    <row r="5" spans="1:24">
      <c r="A5" s="604"/>
      <c r="B5" s="604"/>
      <c r="C5" s="605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  <c r="P5" s="604"/>
      <c r="Q5" s="604"/>
      <c r="U5" s="604"/>
    </row>
    <row r="6" spans="1:24" ht="15.75">
      <c r="A6" s="1318" t="s">
        <v>426</v>
      </c>
      <c r="B6" s="1318"/>
      <c r="C6" s="1318"/>
      <c r="D6" s="1318"/>
      <c r="E6" s="1318"/>
      <c r="F6" s="1318"/>
      <c r="G6" s="1318"/>
      <c r="H6" s="1318"/>
      <c r="I6" s="1318"/>
      <c r="J6" s="1318"/>
      <c r="K6" s="1318"/>
      <c r="L6" s="1318"/>
      <c r="M6" s="1318"/>
      <c r="N6" s="1318"/>
      <c r="O6" s="1318"/>
      <c r="P6" s="1318"/>
      <c r="Q6" s="1318"/>
      <c r="R6" s="1318"/>
      <c r="S6" s="1318"/>
      <c r="T6" s="1318"/>
      <c r="U6" s="1318"/>
      <c r="V6" s="1318"/>
    </row>
    <row r="7" spans="1:24" ht="15.75">
      <c r="A7" s="919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1314" t="s">
        <v>209</v>
      </c>
      <c r="Q7" s="1314"/>
      <c r="R7" s="1314"/>
      <c r="S7" s="1314"/>
      <c r="T7" s="1314"/>
      <c r="U7" s="1314"/>
      <c r="V7" s="1314"/>
    </row>
    <row r="8" spans="1:24">
      <c r="P8" s="1296" t="s">
        <v>851</v>
      </c>
      <c r="Q8" s="1296"/>
      <c r="R8" s="1296"/>
      <c r="S8" s="1296"/>
      <c r="T8" s="1296"/>
      <c r="U8" s="1296"/>
      <c r="V8" s="1296"/>
    </row>
    <row r="9" spans="1:24" ht="28.5" customHeight="1">
      <c r="A9" s="1297" t="s">
        <v>26</v>
      </c>
      <c r="B9" s="1299" t="s">
        <v>187</v>
      </c>
      <c r="C9" s="1299" t="s">
        <v>364</v>
      </c>
      <c r="D9" s="1299" t="s">
        <v>468</v>
      </c>
      <c r="E9" s="1301" t="s">
        <v>579</v>
      </c>
      <c r="F9" s="1301"/>
      <c r="G9" s="1301"/>
      <c r="H9" s="1302" t="s">
        <v>577</v>
      </c>
      <c r="I9" s="1303"/>
      <c r="J9" s="1304"/>
      <c r="K9" s="1305" t="s">
        <v>366</v>
      </c>
      <c r="L9" s="1306"/>
      <c r="M9" s="1307"/>
      <c r="N9" s="1308" t="s">
        <v>145</v>
      </c>
      <c r="O9" s="1309"/>
      <c r="P9" s="1310"/>
      <c r="Q9" s="1311" t="s">
        <v>848</v>
      </c>
      <c r="R9" s="1311"/>
      <c r="S9" s="1311"/>
      <c r="T9" s="1299" t="s">
        <v>236</v>
      </c>
      <c r="U9" s="1312" t="s">
        <v>418</v>
      </c>
      <c r="V9" s="1312" t="s">
        <v>367</v>
      </c>
    </row>
    <row r="10" spans="1:24" ht="61.5" customHeight="1">
      <c r="A10" s="1298"/>
      <c r="B10" s="1300"/>
      <c r="C10" s="1300"/>
      <c r="D10" s="1300"/>
      <c r="E10" s="921" t="s">
        <v>161</v>
      </c>
      <c r="F10" s="921" t="s">
        <v>188</v>
      </c>
      <c r="G10" s="921" t="s">
        <v>19</v>
      </c>
      <c r="H10" s="921" t="s">
        <v>161</v>
      </c>
      <c r="I10" s="921" t="s">
        <v>188</v>
      </c>
      <c r="J10" s="921" t="s">
        <v>19</v>
      </c>
      <c r="K10" s="921" t="s">
        <v>161</v>
      </c>
      <c r="L10" s="921" t="s">
        <v>188</v>
      </c>
      <c r="M10" s="921" t="s">
        <v>19</v>
      </c>
      <c r="N10" s="921" t="s">
        <v>161</v>
      </c>
      <c r="O10" s="921" t="s">
        <v>188</v>
      </c>
      <c r="P10" s="921" t="s">
        <v>19</v>
      </c>
      <c r="Q10" s="921" t="s">
        <v>218</v>
      </c>
      <c r="R10" s="921" t="s">
        <v>200</v>
      </c>
      <c r="S10" s="921" t="s">
        <v>201</v>
      </c>
      <c r="T10" s="1300"/>
      <c r="U10" s="1313"/>
      <c r="V10" s="1313"/>
    </row>
    <row r="11" spans="1:24">
      <c r="A11" s="920">
        <v>1</v>
      </c>
      <c r="B11" s="921">
        <v>2</v>
      </c>
      <c r="C11" s="606">
        <v>3</v>
      </c>
      <c r="D11" s="920">
        <v>4</v>
      </c>
      <c r="E11" s="921">
        <v>5</v>
      </c>
      <c r="F11" s="606">
        <v>6</v>
      </c>
      <c r="G11" s="920">
        <v>7</v>
      </c>
      <c r="H11" s="921">
        <v>8</v>
      </c>
      <c r="I11" s="606">
        <v>9</v>
      </c>
      <c r="J11" s="920">
        <v>10</v>
      </c>
      <c r="K11" s="921">
        <v>11</v>
      </c>
      <c r="L11" s="606">
        <v>12</v>
      </c>
      <c r="M11" s="920">
        <v>13</v>
      </c>
      <c r="N11" s="921">
        <v>14</v>
      </c>
      <c r="O11" s="606">
        <v>15</v>
      </c>
      <c r="P11" s="920">
        <v>16</v>
      </c>
      <c r="Q11" s="921">
        <v>17</v>
      </c>
      <c r="R11" s="606">
        <v>18</v>
      </c>
      <c r="S11" s="920">
        <v>19</v>
      </c>
      <c r="T11" s="921">
        <v>20</v>
      </c>
      <c r="U11" s="920">
        <v>21</v>
      </c>
      <c r="V11" s="921">
        <v>22</v>
      </c>
    </row>
    <row r="12" spans="1:24" ht="28.9" customHeight="1">
      <c r="A12" s="920">
        <v>1</v>
      </c>
      <c r="B12" s="586" t="s">
        <v>670</v>
      </c>
      <c r="C12" s="607">
        <v>455</v>
      </c>
      <c r="D12" s="607">
        <v>461</v>
      </c>
      <c r="E12" s="608">
        <f>G12*60/100</f>
        <v>27.3</v>
      </c>
      <c r="F12" s="609">
        <f>G12*40/100</f>
        <v>18.2</v>
      </c>
      <c r="G12" s="610">
        <f>C12*1000*10/100000</f>
        <v>45.5</v>
      </c>
      <c r="H12" s="608">
        <v>-0.37</v>
      </c>
      <c r="I12" s="609">
        <v>0.71</v>
      </c>
      <c r="J12" s="610">
        <f>H12+I12</f>
        <v>0.33999999999999997</v>
      </c>
      <c r="K12" s="608">
        <v>29.497021574591496</v>
      </c>
      <c r="L12" s="609">
        <v>19.664485392940509</v>
      </c>
      <c r="M12" s="610">
        <f>K12+L12</f>
        <v>49.161506967532006</v>
      </c>
      <c r="N12" s="608">
        <f>P12*60/100</f>
        <v>27.66</v>
      </c>
      <c r="O12" s="609">
        <f>P12*40/100</f>
        <v>18.440000000000001</v>
      </c>
      <c r="P12" s="610">
        <f>D12*1000*10/100000</f>
        <v>46.1</v>
      </c>
      <c r="Q12" s="608">
        <f t="shared" ref="Q12:R43" si="0">H12+K12-N12</f>
        <v>1.4670215745914952</v>
      </c>
      <c r="R12" s="609">
        <f t="shared" si="0"/>
        <v>1.934485392940509</v>
      </c>
      <c r="S12" s="610">
        <f>Q12+R12</f>
        <v>3.4015069675320042</v>
      </c>
      <c r="T12" s="611" t="s">
        <v>849</v>
      </c>
      <c r="U12" s="612">
        <v>461</v>
      </c>
      <c r="V12" s="613">
        <v>461</v>
      </c>
      <c r="W12" s="614"/>
      <c r="X12" s="614"/>
    </row>
    <row r="13" spans="1:24" ht="28.9" customHeight="1">
      <c r="A13" s="920">
        <v>2</v>
      </c>
      <c r="B13" s="473" t="s">
        <v>672</v>
      </c>
      <c r="C13" s="615">
        <v>783</v>
      </c>
      <c r="D13" s="615">
        <v>929</v>
      </c>
      <c r="E13" s="608">
        <f t="shared" ref="E13:E62" si="1">G13*60/100</f>
        <v>46.98</v>
      </c>
      <c r="F13" s="609">
        <f t="shared" ref="F13:F62" si="2">G13*40/100</f>
        <v>31.32</v>
      </c>
      <c r="G13" s="610">
        <f t="shared" ref="G13:G62" si="3">C13*1000*10/100000</f>
        <v>78.3</v>
      </c>
      <c r="H13" s="616">
        <v>-0.73</v>
      </c>
      <c r="I13" s="617">
        <v>1.43</v>
      </c>
      <c r="J13" s="610">
        <f t="shared" ref="J13:J62" si="4">H13+I13</f>
        <v>0.7</v>
      </c>
      <c r="K13" s="608">
        <v>59.441937186107381</v>
      </c>
      <c r="L13" s="609">
        <v>39.627563839569923</v>
      </c>
      <c r="M13" s="610">
        <f t="shared" ref="M13:M62" si="5">K13+L13</f>
        <v>99.069501025677312</v>
      </c>
      <c r="N13" s="608">
        <f t="shared" ref="N13:N62" si="6">P13*60/100</f>
        <v>55.74</v>
      </c>
      <c r="O13" s="609">
        <f t="shared" ref="O13:O62" si="7">P13*40/100</f>
        <v>37.159999999999997</v>
      </c>
      <c r="P13" s="610">
        <f t="shared" ref="P13:P62" si="8">D13*1000*10/100000</f>
        <v>92.9</v>
      </c>
      <c r="Q13" s="608">
        <f t="shared" si="0"/>
        <v>2.9719371861073824</v>
      </c>
      <c r="R13" s="609">
        <f t="shared" si="0"/>
        <v>3.8975638395699264</v>
      </c>
      <c r="S13" s="610">
        <f t="shared" ref="S13:S62" si="9">Q13+R13</f>
        <v>6.8695010256773088</v>
      </c>
      <c r="T13" s="611" t="s">
        <v>849</v>
      </c>
      <c r="U13" s="618">
        <v>929</v>
      </c>
      <c r="V13" s="619">
        <v>929</v>
      </c>
    </row>
    <row r="14" spans="1:24" ht="28.9" customHeight="1">
      <c r="A14" s="920">
        <v>3</v>
      </c>
      <c r="B14" s="473" t="s">
        <v>671</v>
      </c>
      <c r="C14" s="615">
        <v>937</v>
      </c>
      <c r="D14" s="615">
        <v>748</v>
      </c>
      <c r="E14" s="608">
        <f t="shared" si="1"/>
        <v>56.22</v>
      </c>
      <c r="F14" s="609">
        <f t="shared" si="2"/>
        <v>37.479999999999997</v>
      </c>
      <c r="G14" s="610">
        <f t="shared" si="3"/>
        <v>93.7</v>
      </c>
      <c r="H14" s="616">
        <v>-0.59</v>
      </c>
      <c r="I14" s="617">
        <v>1.1499999999999999</v>
      </c>
      <c r="J14" s="610">
        <f t="shared" si="4"/>
        <v>0.55999999999999994</v>
      </c>
      <c r="K14" s="608">
        <v>47.860677088491194</v>
      </c>
      <c r="L14" s="609">
        <v>31.906800594185473</v>
      </c>
      <c r="M14" s="610">
        <f t="shared" si="5"/>
        <v>79.76747768267667</v>
      </c>
      <c r="N14" s="608">
        <f t="shared" si="6"/>
        <v>44.88</v>
      </c>
      <c r="O14" s="609">
        <f t="shared" si="7"/>
        <v>29.92</v>
      </c>
      <c r="P14" s="610">
        <f t="shared" si="8"/>
        <v>74.8</v>
      </c>
      <c r="Q14" s="608">
        <f t="shared" si="0"/>
        <v>2.3906770884911879</v>
      </c>
      <c r="R14" s="609">
        <f t="shared" si="0"/>
        <v>3.1368005941854733</v>
      </c>
      <c r="S14" s="610">
        <f t="shared" si="9"/>
        <v>5.5274776826766612</v>
      </c>
      <c r="T14" s="611" t="s">
        <v>849</v>
      </c>
      <c r="U14" s="618">
        <v>748</v>
      </c>
      <c r="V14" s="619">
        <v>748</v>
      </c>
    </row>
    <row r="15" spans="1:24" ht="28.9" customHeight="1">
      <c r="A15" s="920">
        <v>4</v>
      </c>
      <c r="B15" s="473" t="s">
        <v>673</v>
      </c>
      <c r="C15" s="615">
        <v>1069</v>
      </c>
      <c r="D15" s="615">
        <v>922</v>
      </c>
      <c r="E15" s="608">
        <f t="shared" si="1"/>
        <v>64.14</v>
      </c>
      <c r="F15" s="609">
        <f t="shared" si="2"/>
        <v>42.76</v>
      </c>
      <c r="G15" s="610">
        <f t="shared" si="3"/>
        <v>106.9</v>
      </c>
      <c r="H15" s="616">
        <v>-0.73</v>
      </c>
      <c r="I15" s="617">
        <v>1.42</v>
      </c>
      <c r="J15" s="610">
        <f t="shared" si="4"/>
        <v>0.69</v>
      </c>
      <c r="K15" s="608">
        <v>58.994043149182993</v>
      </c>
      <c r="L15" s="609">
        <v>39.328970785881019</v>
      </c>
      <c r="M15" s="610">
        <f t="shared" si="5"/>
        <v>98.323013935064012</v>
      </c>
      <c r="N15" s="608">
        <f t="shared" si="6"/>
        <v>55.32</v>
      </c>
      <c r="O15" s="609">
        <f t="shared" si="7"/>
        <v>36.880000000000003</v>
      </c>
      <c r="P15" s="610">
        <f t="shared" si="8"/>
        <v>92.2</v>
      </c>
      <c r="Q15" s="608">
        <f t="shared" si="0"/>
        <v>2.9440431491829955</v>
      </c>
      <c r="R15" s="609">
        <f t="shared" si="0"/>
        <v>3.8689707858810181</v>
      </c>
      <c r="S15" s="610">
        <f t="shared" si="9"/>
        <v>6.8130139350640135</v>
      </c>
      <c r="T15" s="611" t="s">
        <v>849</v>
      </c>
      <c r="U15" s="618">
        <v>922</v>
      </c>
      <c r="V15" s="619">
        <v>922</v>
      </c>
    </row>
    <row r="16" spans="1:24" ht="28.9" customHeight="1">
      <c r="A16" s="920">
        <v>5</v>
      </c>
      <c r="B16" s="473" t="s">
        <v>674</v>
      </c>
      <c r="C16" s="615">
        <v>1544</v>
      </c>
      <c r="D16" s="615">
        <v>1424</v>
      </c>
      <c r="E16" s="608">
        <f t="shared" si="1"/>
        <v>92.64</v>
      </c>
      <c r="F16" s="609">
        <f t="shared" si="2"/>
        <v>61.76</v>
      </c>
      <c r="G16" s="610">
        <f t="shared" si="3"/>
        <v>154.4</v>
      </c>
      <c r="H16" s="616">
        <v>-1.1200000000000001</v>
      </c>
      <c r="I16" s="617">
        <v>2.19</v>
      </c>
      <c r="J16" s="610">
        <f t="shared" si="4"/>
        <v>1.0699999999999998</v>
      </c>
      <c r="K16" s="608">
        <v>91.11444408290302</v>
      </c>
      <c r="L16" s="609">
        <v>60.742358350427956</v>
      </c>
      <c r="M16" s="610">
        <f t="shared" si="5"/>
        <v>151.85680243333098</v>
      </c>
      <c r="N16" s="608">
        <f t="shared" si="6"/>
        <v>85.44</v>
      </c>
      <c r="O16" s="609">
        <f t="shared" si="7"/>
        <v>56.96</v>
      </c>
      <c r="P16" s="610">
        <f t="shared" si="8"/>
        <v>142.4</v>
      </c>
      <c r="Q16" s="608">
        <f t="shared" si="0"/>
        <v>4.5544440829030179</v>
      </c>
      <c r="R16" s="609">
        <f t="shared" si="0"/>
        <v>5.9723583504279532</v>
      </c>
      <c r="S16" s="610">
        <f t="shared" si="9"/>
        <v>10.526802433330971</v>
      </c>
      <c r="T16" s="611" t="s">
        <v>849</v>
      </c>
      <c r="U16" s="618">
        <v>1424</v>
      </c>
      <c r="V16" s="619">
        <v>1424</v>
      </c>
    </row>
    <row r="17" spans="1:22" ht="28.9" customHeight="1">
      <c r="A17" s="920">
        <v>6</v>
      </c>
      <c r="B17" s="473" t="s">
        <v>675</v>
      </c>
      <c r="C17" s="615">
        <v>2042</v>
      </c>
      <c r="D17" s="615">
        <v>1879</v>
      </c>
      <c r="E17" s="608">
        <f t="shared" si="1"/>
        <v>122.52</v>
      </c>
      <c r="F17" s="609">
        <f t="shared" si="2"/>
        <v>81.680000000000007</v>
      </c>
      <c r="G17" s="610">
        <f t="shared" si="3"/>
        <v>204.2</v>
      </c>
      <c r="H17" s="616">
        <v>-1.48</v>
      </c>
      <c r="I17" s="617">
        <v>2.89</v>
      </c>
      <c r="J17" s="610">
        <f t="shared" si="4"/>
        <v>1.4100000000000001</v>
      </c>
      <c r="K17" s="608">
        <v>120.22755648298791</v>
      </c>
      <c r="L17" s="609">
        <v>80.150906840206545</v>
      </c>
      <c r="M17" s="610">
        <f t="shared" si="5"/>
        <v>200.37846332319447</v>
      </c>
      <c r="N17" s="608">
        <f t="shared" si="6"/>
        <v>112.74</v>
      </c>
      <c r="O17" s="609">
        <f t="shared" si="7"/>
        <v>75.16</v>
      </c>
      <c r="P17" s="610">
        <f t="shared" si="8"/>
        <v>187.9</v>
      </c>
      <c r="Q17" s="608">
        <f t="shared" si="0"/>
        <v>6.0075564829879085</v>
      </c>
      <c r="R17" s="609">
        <f t="shared" si="0"/>
        <v>7.8809068402065492</v>
      </c>
      <c r="S17" s="610">
        <f t="shared" si="9"/>
        <v>13.888463323194458</v>
      </c>
      <c r="T17" s="611" t="s">
        <v>849</v>
      </c>
      <c r="U17" s="618">
        <v>1879</v>
      </c>
      <c r="V17" s="619">
        <v>1879</v>
      </c>
    </row>
    <row r="18" spans="1:22" ht="28.9" customHeight="1">
      <c r="A18" s="920">
        <v>7</v>
      </c>
      <c r="B18" s="473" t="s">
        <v>676</v>
      </c>
      <c r="C18" s="615">
        <v>2041</v>
      </c>
      <c r="D18" s="615">
        <v>1928</v>
      </c>
      <c r="E18" s="608">
        <f t="shared" si="1"/>
        <v>122.46</v>
      </c>
      <c r="F18" s="609">
        <f t="shared" si="2"/>
        <v>81.64</v>
      </c>
      <c r="G18" s="610">
        <f t="shared" si="3"/>
        <v>204.1</v>
      </c>
      <c r="H18" s="616">
        <v>-1.52</v>
      </c>
      <c r="I18" s="617">
        <v>2.94</v>
      </c>
      <c r="J18" s="610">
        <f t="shared" si="4"/>
        <v>1.42</v>
      </c>
      <c r="K18" s="608">
        <v>123.36281474145858</v>
      </c>
      <c r="L18" s="609">
        <v>82.241058216028861</v>
      </c>
      <c r="M18" s="610">
        <f t="shared" si="5"/>
        <v>205.60387295748745</v>
      </c>
      <c r="N18" s="608">
        <f t="shared" si="6"/>
        <v>115.68</v>
      </c>
      <c r="O18" s="609">
        <f t="shared" si="7"/>
        <v>77.12</v>
      </c>
      <c r="P18" s="610">
        <f t="shared" si="8"/>
        <v>192.8</v>
      </c>
      <c r="Q18" s="608">
        <f t="shared" si="0"/>
        <v>6.1628147414585754</v>
      </c>
      <c r="R18" s="609">
        <f t="shared" si="0"/>
        <v>8.0610582160288544</v>
      </c>
      <c r="S18" s="610">
        <f t="shared" si="9"/>
        <v>14.22387295748743</v>
      </c>
      <c r="T18" s="611" t="s">
        <v>849</v>
      </c>
      <c r="U18" s="618">
        <v>1928</v>
      </c>
      <c r="V18" s="619">
        <v>1928</v>
      </c>
    </row>
    <row r="19" spans="1:22" ht="28.9" customHeight="1">
      <c r="A19" s="920">
        <v>8</v>
      </c>
      <c r="B19" s="473" t="s">
        <v>677</v>
      </c>
      <c r="C19" s="615">
        <v>1435</v>
      </c>
      <c r="D19" s="615">
        <v>1271</v>
      </c>
      <c r="E19" s="608">
        <f t="shared" si="1"/>
        <v>86.1</v>
      </c>
      <c r="F19" s="609">
        <f t="shared" si="2"/>
        <v>57.4</v>
      </c>
      <c r="G19" s="610">
        <f t="shared" si="3"/>
        <v>143.5</v>
      </c>
      <c r="H19" s="616">
        <v>-1</v>
      </c>
      <c r="I19" s="617">
        <v>1.95</v>
      </c>
      <c r="J19" s="610">
        <f t="shared" si="4"/>
        <v>0.95</v>
      </c>
      <c r="K19" s="608">
        <v>81.324760132984366</v>
      </c>
      <c r="L19" s="609">
        <v>54.215967319799113</v>
      </c>
      <c r="M19" s="610">
        <f t="shared" si="5"/>
        <v>135.54072745278347</v>
      </c>
      <c r="N19" s="608">
        <f t="shared" si="6"/>
        <v>76.260000000000005</v>
      </c>
      <c r="O19" s="609">
        <f t="shared" si="7"/>
        <v>50.84</v>
      </c>
      <c r="P19" s="610">
        <f t="shared" si="8"/>
        <v>127.1</v>
      </c>
      <c r="Q19" s="608">
        <f t="shared" si="0"/>
        <v>4.064760132984361</v>
      </c>
      <c r="R19" s="609">
        <f t="shared" si="0"/>
        <v>5.325967319799112</v>
      </c>
      <c r="S19" s="610">
        <f t="shared" si="9"/>
        <v>9.390727452783473</v>
      </c>
      <c r="T19" s="611" t="s">
        <v>849</v>
      </c>
      <c r="U19" s="618">
        <v>1271</v>
      </c>
      <c r="V19" s="619">
        <v>1271</v>
      </c>
    </row>
    <row r="20" spans="1:22" ht="28.9" customHeight="1">
      <c r="A20" s="920">
        <v>9</v>
      </c>
      <c r="B20" s="473" t="s">
        <v>678</v>
      </c>
      <c r="C20" s="615">
        <v>1106</v>
      </c>
      <c r="D20" s="615">
        <v>900</v>
      </c>
      <c r="E20" s="608">
        <f t="shared" si="1"/>
        <v>66.36</v>
      </c>
      <c r="F20" s="609">
        <f t="shared" si="2"/>
        <v>44.24</v>
      </c>
      <c r="G20" s="610">
        <f t="shared" si="3"/>
        <v>110.6</v>
      </c>
      <c r="H20" s="616">
        <v>-0.71</v>
      </c>
      <c r="I20" s="617">
        <v>1.38</v>
      </c>
      <c r="J20" s="610">
        <f t="shared" si="4"/>
        <v>0.66999999999999993</v>
      </c>
      <c r="K20" s="608">
        <v>57.586376175992079</v>
      </c>
      <c r="L20" s="609">
        <v>38.390535474287333</v>
      </c>
      <c r="M20" s="610">
        <f t="shared" si="5"/>
        <v>95.976911650279419</v>
      </c>
      <c r="N20" s="608">
        <f t="shared" si="6"/>
        <v>54</v>
      </c>
      <c r="O20" s="609">
        <f t="shared" si="7"/>
        <v>36</v>
      </c>
      <c r="P20" s="610">
        <f t="shared" si="8"/>
        <v>90</v>
      </c>
      <c r="Q20" s="608">
        <f t="shared" si="0"/>
        <v>2.8763761759920783</v>
      </c>
      <c r="R20" s="609">
        <f t="shared" si="0"/>
        <v>3.7705354742873354</v>
      </c>
      <c r="S20" s="610">
        <f t="shared" si="9"/>
        <v>6.6469116502794137</v>
      </c>
      <c r="T20" s="611" t="s">
        <v>849</v>
      </c>
      <c r="U20" s="618">
        <v>900</v>
      </c>
      <c r="V20" s="619">
        <v>900</v>
      </c>
    </row>
    <row r="21" spans="1:22" ht="28.9" customHeight="1">
      <c r="A21" s="920">
        <v>10</v>
      </c>
      <c r="B21" s="473" t="s">
        <v>679</v>
      </c>
      <c r="C21" s="615">
        <v>649</v>
      </c>
      <c r="D21" s="615">
        <v>576</v>
      </c>
      <c r="E21" s="608">
        <f t="shared" si="1"/>
        <v>38.940000000000005</v>
      </c>
      <c r="F21" s="609">
        <f t="shared" si="2"/>
        <v>25.96</v>
      </c>
      <c r="G21" s="610">
        <f t="shared" si="3"/>
        <v>64.900000000000006</v>
      </c>
      <c r="H21" s="616">
        <v>-0.45</v>
      </c>
      <c r="I21" s="617">
        <v>0.89</v>
      </c>
      <c r="J21" s="610">
        <f t="shared" si="4"/>
        <v>0.44</v>
      </c>
      <c r="K21" s="608">
        <v>36.855280752634933</v>
      </c>
      <c r="L21" s="609">
        <v>24.569942703543891</v>
      </c>
      <c r="M21" s="610">
        <f t="shared" si="5"/>
        <v>61.425223456178827</v>
      </c>
      <c r="N21" s="608">
        <f t="shared" si="6"/>
        <v>34.56</v>
      </c>
      <c r="O21" s="609">
        <f t="shared" si="7"/>
        <v>23.04</v>
      </c>
      <c r="P21" s="610">
        <f t="shared" si="8"/>
        <v>57.6</v>
      </c>
      <c r="Q21" s="608">
        <f t="shared" si="0"/>
        <v>1.8452807526349275</v>
      </c>
      <c r="R21" s="609">
        <f t="shared" si="0"/>
        <v>2.4199427035438923</v>
      </c>
      <c r="S21" s="610">
        <f t="shared" si="9"/>
        <v>4.2652234561788198</v>
      </c>
      <c r="T21" s="611" t="s">
        <v>849</v>
      </c>
      <c r="U21" s="618">
        <v>576</v>
      </c>
      <c r="V21" s="619">
        <v>576</v>
      </c>
    </row>
    <row r="22" spans="1:22" ht="28.9" customHeight="1">
      <c r="A22" s="920">
        <v>11</v>
      </c>
      <c r="B22" s="473" t="s">
        <v>680</v>
      </c>
      <c r="C22" s="615">
        <v>2136</v>
      </c>
      <c r="D22" s="615">
        <v>2092</v>
      </c>
      <c r="E22" s="608">
        <f t="shared" si="1"/>
        <v>128.16</v>
      </c>
      <c r="F22" s="609">
        <f t="shared" si="2"/>
        <v>85.44</v>
      </c>
      <c r="G22" s="610">
        <f t="shared" si="3"/>
        <v>213.6</v>
      </c>
      <c r="H22" s="616">
        <v>-1.65</v>
      </c>
      <c r="I22" s="617">
        <v>3.22</v>
      </c>
      <c r="J22" s="610">
        <f t="shared" si="4"/>
        <v>1.5700000000000003</v>
      </c>
      <c r="K22" s="608">
        <v>133.85633217797269</v>
      </c>
      <c r="L22" s="609">
        <v>89.236666902454559</v>
      </c>
      <c r="M22" s="610">
        <f t="shared" si="5"/>
        <v>223.09299908042726</v>
      </c>
      <c r="N22" s="608">
        <f t="shared" si="6"/>
        <v>125.52</v>
      </c>
      <c r="O22" s="609">
        <f t="shared" si="7"/>
        <v>83.68</v>
      </c>
      <c r="P22" s="610">
        <f t="shared" si="8"/>
        <v>209.2</v>
      </c>
      <c r="Q22" s="608">
        <f t="shared" si="0"/>
        <v>6.6863321779726874</v>
      </c>
      <c r="R22" s="609">
        <f t="shared" si="0"/>
        <v>8.7766669024545507</v>
      </c>
      <c r="S22" s="610">
        <f t="shared" si="9"/>
        <v>15.462999080427238</v>
      </c>
      <c r="T22" s="611" t="s">
        <v>849</v>
      </c>
      <c r="U22" s="618">
        <v>2092</v>
      </c>
      <c r="V22" s="619">
        <v>2092</v>
      </c>
    </row>
    <row r="23" spans="1:22" ht="28.9" customHeight="1">
      <c r="A23" s="920">
        <v>12</v>
      </c>
      <c r="B23" s="473" t="s">
        <v>681</v>
      </c>
      <c r="C23" s="615">
        <v>2620</v>
      </c>
      <c r="D23" s="615">
        <v>2398</v>
      </c>
      <c r="E23" s="608">
        <f t="shared" si="1"/>
        <v>157.19999999999999</v>
      </c>
      <c r="F23" s="609">
        <f t="shared" si="2"/>
        <v>104.8</v>
      </c>
      <c r="G23" s="610">
        <f t="shared" si="3"/>
        <v>262</v>
      </c>
      <c r="H23" s="616">
        <v>-1.89</v>
      </c>
      <c r="I23" s="617">
        <v>3.69</v>
      </c>
      <c r="J23" s="610">
        <f t="shared" si="4"/>
        <v>1.8</v>
      </c>
      <c r="K23" s="608">
        <v>153.43570007781</v>
      </c>
      <c r="L23" s="609">
        <v>102.28944896371225</v>
      </c>
      <c r="M23" s="610">
        <f t="shared" si="5"/>
        <v>255.72514904152223</v>
      </c>
      <c r="N23" s="608">
        <f t="shared" si="6"/>
        <v>143.88</v>
      </c>
      <c r="O23" s="609">
        <f t="shared" si="7"/>
        <v>95.92</v>
      </c>
      <c r="P23" s="610">
        <f t="shared" si="8"/>
        <v>239.8</v>
      </c>
      <c r="Q23" s="608">
        <f t="shared" si="0"/>
        <v>7.6657000778100155</v>
      </c>
      <c r="R23" s="609">
        <f t="shared" si="0"/>
        <v>10.059448963712242</v>
      </c>
      <c r="S23" s="610">
        <f t="shared" si="9"/>
        <v>17.725149041522258</v>
      </c>
      <c r="T23" s="611" t="s">
        <v>849</v>
      </c>
      <c r="U23" s="618">
        <v>2398</v>
      </c>
      <c r="V23" s="619">
        <v>2398</v>
      </c>
    </row>
    <row r="24" spans="1:22" ht="28.9" customHeight="1">
      <c r="A24" s="920">
        <v>13</v>
      </c>
      <c r="B24" s="473" t="s">
        <v>682</v>
      </c>
      <c r="C24" s="615">
        <v>1600</v>
      </c>
      <c r="D24" s="615">
        <v>1475</v>
      </c>
      <c r="E24" s="608">
        <f t="shared" si="1"/>
        <v>96</v>
      </c>
      <c r="F24" s="609">
        <f t="shared" si="2"/>
        <v>64</v>
      </c>
      <c r="G24" s="610">
        <f t="shared" si="3"/>
        <v>160</v>
      </c>
      <c r="H24" s="616">
        <v>-1.1599999999999999</v>
      </c>
      <c r="I24" s="617">
        <v>2.27</v>
      </c>
      <c r="J24" s="610">
        <f t="shared" si="4"/>
        <v>1.1100000000000001</v>
      </c>
      <c r="K24" s="608">
        <v>94.377672066209243</v>
      </c>
      <c r="L24" s="609">
        <v>62.91782202730424</v>
      </c>
      <c r="M24" s="610">
        <f t="shared" si="5"/>
        <v>157.29549409351347</v>
      </c>
      <c r="N24" s="608">
        <f t="shared" si="6"/>
        <v>88.5</v>
      </c>
      <c r="O24" s="609">
        <f t="shared" si="7"/>
        <v>59</v>
      </c>
      <c r="P24" s="610">
        <f t="shared" si="8"/>
        <v>147.5</v>
      </c>
      <c r="Q24" s="608">
        <f t="shared" si="0"/>
        <v>4.7176720662092464</v>
      </c>
      <c r="R24" s="609">
        <f t="shared" si="0"/>
        <v>6.1878220273042359</v>
      </c>
      <c r="S24" s="610">
        <f t="shared" si="9"/>
        <v>10.905494093513482</v>
      </c>
      <c r="T24" s="611" t="s">
        <v>849</v>
      </c>
      <c r="U24" s="618">
        <v>1475</v>
      </c>
      <c r="V24" s="619">
        <v>1475</v>
      </c>
    </row>
    <row r="25" spans="1:22" ht="28.9" customHeight="1">
      <c r="A25" s="920">
        <v>14</v>
      </c>
      <c r="B25" s="473" t="s">
        <v>683</v>
      </c>
      <c r="C25" s="615">
        <v>943</v>
      </c>
      <c r="D25" s="615">
        <v>856</v>
      </c>
      <c r="E25" s="608">
        <f t="shared" si="1"/>
        <v>56.58</v>
      </c>
      <c r="F25" s="609">
        <f t="shared" si="2"/>
        <v>37.72</v>
      </c>
      <c r="G25" s="610">
        <f t="shared" si="3"/>
        <v>94.3</v>
      </c>
      <c r="H25" s="616">
        <v>-0.67</v>
      </c>
      <c r="I25" s="617">
        <v>1.32</v>
      </c>
      <c r="J25" s="610">
        <f t="shared" si="4"/>
        <v>0.65</v>
      </c>
      <c r="K25" s="608">
        <v>54.771042229610245</v>
      </c>
      <c r="L25" s="609">
        <v>36.513664851099954</v>
      </c>
      <c r="M25" s="610">
        <f t="shared" si="5"/>
        <v>91.284707080710206</v>
      </c>
      <c r="N25" s="608">
        <f t="shared" si="6"/>
        <v>51.36</v>
      </c>
      <c r="O25" s="609">
        <f t="shared" si="7"/>
        <v>34.24</v>
      </c>
      <c r="P25" s="610">
        <f t="shared" si="8"/>
        <v>85.6</v>
      </c>
      <c r="Q25" s="608">
        <f t="shared" si="0"/>
        <v>2.7410422296102439</v>
      </c>
      <c r="R25" s="609">
        <f t="shared" si="0"/>
        <v>3.5936648510999518</v>
      </c>
      <c r="S25" s="610">
        <f t="shared" si="9"/>
        <v>6.3347070807101957</v>
      </c>
      <c r="T25" s="611" t="s">
        <v>849</v>
      </c>
      <c r="U25" s="618">
        <v>856</v>
      </c>
      <c r="V25" s="619">
        <v>856</v>
      </c>
    </row>
    <row r="26" spans="1:22" ht="28.9" customHeight="1">
      <c r="A26" s="920">
        <v>15</v>
      </c>
      <c r="B26" s="473" t="s">
        <v>684</v>
      </c>
      <c r="C26" s="615">
        <v>1606</v>
      </c>
      <c r="D26" s="615">
        <v>1358</v>
      </c>
      <c r="E26" s="608">
        <f t="shared" si="1"/>
        <v>96.36</v>
      </c>
      <c r="F26" s="609">
        <f t="shared" si="2"/>
        <v>64.239999999999995</v>
      </c>
      <c r="G26" s="610">
        <f t="shared" si="3"/>
        <v>160.6</v>
      </c>
      <c r="H26" s="616">
        <v>-1.07</v>
      </c>
      <c r="I26" s="617">
        <v>2.09</v>
      </c>
      <c r="J26" s="610">
        <f t="shared" si="4"/>
        <v>1.0199999999999998</v>
      </c>
      <c r="K26" s="608">
        <v>86.891443163330266</v>
      </c>
      <c r="L26" s="609">
        <v>57.927052415646884</v>
      </c>
      <c r="M26" s="610">
        <f t="shared" si="5"/>
        <v>144.81849557897715</v>
      </c>
      <c r="N26" s="608">
        <f t="shared" si="6"/>
        <v>81.48</v>
      </c>
      <c r="O26" s="609">
        <f t="shared" si="7"/>
        <v>54.32</v>
      </c>
      <c r="P26" s="610">
        <f t="shared" si="8"/>
        <v>135.80000000000001</v>
      </c>
      <c r="Q26" s="608">
        <f t="shared" si="0"/>
        <v>4.3414431633302684</v>
      </c>
      <c r="R26" s="609">
        <f t="shared" si="0"/>
        <v>5.6970524156468869</v>
      </c>
      <c r="S26" s="610">
        <f t="shared" si="9"/>
        <v>10.038495578977155</v>
      </c>
      <c r="T26" s="611" t="s">
        <v>849</v>
      </c>
      <c r="U26" s="618">
        <v>1358</v>
      </c>
      <c r="V26" s="619">
        <v>1358</v>
      </c>
    </row>
    <row r="27" spans="1:22" ht="28.9" customHeight="1">
      <c r="A27" s="920">
        <v>16</v>
      </c>
      <c r="B27" s="473" t="s">
        <v>685</v>
      </c>
      <c r="C27" s="615">
        <v>1924</v>
      </c>
      <c r="D27" s="615">
        <v>1932</v>
      </c>
      <c r="E27" s="608">
        <f t="shared" si="1"/>
        <v>115.44</v>
      </c>
      <c r="F27" s="609">
        <f t="shared" si="2"/>
        <v>76.959999999999994</v>
      </c>
      <c r="G27" s="610">
        <f t="shared" si="3"/>
        <v>192.4</v>
      </c>
      <c r="H27" s="616">
        <v>-1.52</v>
      </c>
      <c r="I27" s="617">
        <v>2.97</v>
      </c>
      <c r="J27" s="610">
        <f t="shared" si="4"/>
        <v>1.4500000000000002</v>
      </c>
      <c r="K27" s="608">
        <v>123.61875419112967</v>
      </c>
      <c r="L27" s="609">
        <v>82.411682818136811</v>
      </c>
      <c r="M27" s="610">
        <f t="shared" si="5"/>
        <v>206.03043700926648</v>
      </c>
      <c r="N27" s="608">
        <f t="shared" si="6"/>
        <v>115.92</v>
      </c>
      <c r="O27" s="609">
        <f t="shared" si="7"/>
        <v>77.28</v>
      </c>
      <c r="P27" s="610">
        <f t="shared" si="8"/>
        <v>193.2</v>
      </c>
      <c r="Q27" s="608">
        <f t="shared" si="0"/>
        <v>6.1787541911296699</v>
      </c>
      <c r="R27" s="609">
        <f t="shared" si="0"/>
        <v>8.1016828181368084</v>
      </c>
      <c r="S27" s="610">
        <f t="shared" si="9"/>
        <v>14.280437009266478</v>
      </c>
      <c r="T27" s="611" t="s">
        <v>849</v>
      </c>
      <c r="U27" s="618">
        <v>1932</v>
      </c>
      <c r="V27" s="619">
        <v>1932</v>
      </c>
    </row>
    <row r="28" spans="1:22" ht="28.9" customHeight="1">
      <c r="A28" s="920">
        <v>17</v>
      </c>
      <c r="B28" s="473" t="s">
        <v>686</v>
      </c>
      <c r="C28" s="615">
        <v>1108</v>
      </c>
      <c r="D28" s="615">
        <v>2583</v>
      </c>
      <c r="E28" s="608">
        <f t="shared" si="1"/>
        <v>66.48</v>
      </c>
      <c r="F28" s="609">
        <f t="shared" si="2"/>
        <v>44.32</v>
      </c>
      <c r="G28" s="610">
        <f t="shared" si="3"/>
        <v>110.8</v>
      </c>
      <c r="H28" s="616">
        <v>-2.0299999999999998</v>
      </c>
      <c r="I28" s="617">
        <v>3.97</v>
      </c>
      <c r="J28" s="610">
        <f t="shared" si="4"/>
        <v>1.9400000000000004</v>
      </c>
      <c r="K28" s="608">
        <v>165.27289962509727</v>
      </c>
      <c r="L28" s="609">
        <v>110.18083681120464</v>
      </c>
      <c r="M28" s="610">
        <f t="shared" si="5"/>
        <v>275.45373643630194</v>
      </c>
      <c r="N28" s="608">
        <f t="shared" si="6"/>
        <v>154.97999999999999</v>
      </c>
      <c r="O28" s="609">
        <f t="shared" si="7"/>
        <v>103.32</v>
      </c>
      <c r="P28" s="610">
        <f t="shared" si="8"/>
        <v>258.3</v>
      </c>
      <c r="Q28" s="608">
        <f t="shared" si="0"/>
        <v>8.2628996250972762</v>
      </c>
      <c r="R28" s="609">
        <f t="shared" si="0"/>
        <v>10.830836811204648</v>
      </c>
      <c r="S28" s="610">
        <f t="shared" si="9"/>
        <v>19.093736436301924</v>
      </c>
      <c r="T28" s="611" t="s">
        <v>849</v>
      </c>
      <c r="U28" s="618">
        <v>2583</v>
      </c>
      <c r="V28" s="619">
        <v>2583</v>
      </c>
    </row>
    <row r="29" spans="1:22" ht="28.9" customHeight="1">
      <c r="A29" s="920">
        <v>18</v>
      </c>
      <c r="B29" s="473" t="s">
        <v>687</v>
      </c>
      <c r="C29" s="615">
        <v>1362</v>
      </c>
      <c r="D29" s="615">
        <v>1358</v>
      </c>
      <c r="E29" s="608">
        <f t="shared" si="1"/>
        <v>81.719999999999985</v>
      </c>
      <c r="F29" s="609">
        <f t="shared" si="2"/>
        <v>54.48</v>
      </c>
      <c r="G29" s="610">
        <f t="shared" si="3"/>
        <v>136.19999999999999</v>
      </c>
      <c r="H29" s="616">
        <v>-1.07</v>
      </c>
      <c r="I29" s="617">
        <v>2.09</v>
      </c>
      <c r="J29" s="610">
        <f t="shared" si="4"/>
        <v>1.0199999999999998</v>
      </c>
      <c r="K29" s="608">
        <v>86.891443163330266</v>
      </c>
      <c r="L29" s="609">
        <v>57.927052415646884</v>
      </c>
      <c r="M29" s="610">
        <f t="shared" si="5"/>
        <v>144.81849557897715</v>
      </c>
      <c r="N29" s="608">
        <f t="shared" si="6"/>
        <v>81.48</v>
      </c>
      <c r="O29" s="609">
        <f t="shared" si="7"/>
        <v>54.32</v>
      </c>
      <c r="P29" s="610">
        <f t="shared" si="8"/>
        <v>135.80000000000001</v>
      </c>
      <c r="Q29" s="608">
        <f t="shared" si="0"/>
        <v>4.3414431633302684</v>
      </c>
      <c r="R29" s="609">
        <f t="shared" si="0"/>
        <v>5.6970524156468869</v>
      </c>
      <c r="S29" s="610">
        <f t="shared" si="9"/>
        <v>10.038495578977155</v>
      </c>
      <c r="T29" s="611" t="s">
        <v>849</v>
      </c>
      <c r="U29" s="618">
        <v>1358</v>
      </c>
      <c r="V29" s="619">
        <v>1358</v>
      </c>
    </row>
    <row r="30" spans="1:22" ht="28.9" customHeight="1">
      <c r="A30" s="920">
        <v>19</v>
      </c>
      <c r="B30" s="473" t="s">
        <v>688</v>
      </c>
      <c r="C30" s="615">
        <v>1329</v>
      </c>
      <c r="D30" s="615">
        <v>1311</v>
      </c>
      <c r="E30" s="608">
        <f t="shared" si="1"/>
        <v>79.739999999999995</v>
      </c>
      <c r="F30" s="609">
        <f t="shared" si="2"/>
        <v>53.16</v>
      </c>
      <c r="G30" s="610">
        <f t="shared" si="3"/>
        <v>132.9</v>
      </c>
      <c r="H30" s="616">
        <v>-1.03</v>
      </c>
      <c r="I30" s="617">
        <v>2.02</v>
      </c>
      <c r="J30" s="610">
        <f t="shared" si="4"/>
        <v>0.99</v>
      </c>
      <c r="K30" s="608">
        <v>83.884154629695132</v>
      </c>
      <c r="L30" s="609">
        <v>55.92221334087855</v>
      </c>
      <c r="M30" s="610">
        <f t="shared" si="5"/>
        <v>139.80636797057369</v>
      </c>
      <c r="N30" s="608">
        <f t="shared" si="6"/>
        <v>78.66</v>
      </c>
      <c r="O30" s="609">
        <f t="shared" si="7"/>
        <v>52.44</v>
      </c>
      <c r="P30" s="610">
        <f t="shared" si="8"/>
        <v>131.1</v>
      </c>
      <c r="Q30" s="608">
        <f t="shared" si="0"/>
        <v>4.1941546296951344</v>
      </c>
      <c r="R30" s="609">
        <f t="shared" si="0"/>
        <v>5.502213340878555</v>
      </c>
      <c r="S30" s="610">
        <f t="shared" si="9"/>
        <v>9.6963679705736894</v>
      </c>
      <c r="T30" s="611" t="s">
        <v>849</v>
      </c>
      <c r="U30" s="618">
        <v>1311</v>
      </c>
      <c r="V30" s="619">
        <v>1311</v>
      </c>
    </row>
    <row r="31" spans="1:22" ht="28.9" customHeight="1">
      <c r="A31" s="920">
        <v>20</v>
      </c>
      <c r="B31" s="473" t="s">
        <v>689</v>
      </c>
      <c r="C31" s="615">
        <v>654</v>
      </c>
      <c r="D31" s="615">
        <v>625</v>
      </c>
      <c r="E31" s="608">
        <f t="shared" si="1"/>
        <v>39.24</v>
      </c>
      <c r="F31" s="609">
        <f t="shared" si="2"/>
        <v>26.16</v>
      </c>
      <c r="G31" s="610">
        <f t="shared" si="3"/>
        <v>65.400000000000006</v>
      </c>
      <c r="H31" s="616">
        <v>-0.49</v>
      </c>
      <c r="I31" s="617">
        <v>0.96</v>
      </c>
      <c r="J31" s="610">
        <f t="shared" si="4"/>
        <v>0.47</v>
      </c>
      <c r="K31" s="608">
        <v>39.990539011105611</v>
      </c>
      <c r="L31" s="609">
        <v>26.660094079366203</v>
      </c>
      <c r="M31" s="610">
        <f t="shared" si="5"/>
        <v>66.650633090471814</v>
      </c>
      <c r="N31" s="608">
        <f t="shared" si="6"/>
        <v>37.5</v>
      </c>
      <c r="O31" s="609">
        <f t="shared" si="7"/>
        <v>25</v>
      </c>
      <c r="P31" s="610">
        <f t="shared" si="8"/>
        <v>62.5</v>
      </c>
      <c r="Q31" s="608">
        <f t="shared" si="0"/>
        <v>2.0005390111056087</v>
      </c>
      <c r="R31" s="609">
        <f t="shared" si="0"/>
        <v>2.6200940793662042</v>
      </c>
      <c r="S31" s="610">
        <f t="shared" si="9"/>
        <v>4.6206330904718129</v>
      </c>
      <c r="T31" s="611" t="s">
        <v>849</v>
      </c>
      <c r="U31" s="618">
        <v>625</v>
      </c>
      <c r="V31" s="619">
        <v>625</v>
      </c>
    </row>
    <row r="32" spans="1:22" ht="28.9" customHeight="1">
      <c r="A32" s="920">
        <v>21</v>
      </c>
      <c r="B32" s="473" t="s">
        <v>690</v>
      </c>
      <c r="C32" s="615">
        <v>1294</v>
      </c>
      <c r="D32" s="615">
        <v>1174</v>
      </c>
      <c r="E32" s="608">
        <f t="shared" si="1"/>
        <v>77.64</v>
      </c>
      <c r="F32" s="609">
        <f t="shared" si="2"/>
        <v>51.76</v>
      </c>
      <c r="G32" s="610">
        <f t="shared" si="3"/>
        <v>129.4</v>
      </c>
      <c r="H32" s="616">
        <v>-0.92</v>
      </c>
      <c r="I32" s="617">
        <v>1.81</v>
      </c>
      <c r="J32" s="610">
        <f t="shared" si="4"/>
        <v>0.89</v>
      </c>
      <c r="K32" s="608">
        <v>75.118228478460779</v>
      </c>
      <c r="L32" s="609">
        <v>50.078320718681475</v>
      </c>
      <c r="M32" s="610">
        <f t="shared" si="5"/>
        <v>125.19654919714225</v>
      </c>
      <c r="N32" s="608">
        <f t="shared" si="6"/>
        <v>70.44</v>
      </c>
      <c r="O32" s="609">
        <f t="shared" si="7"/>
        <v>46.96</v>
      </c>
      <c r="P32" s="610">
        <f t="shared" si="8"/>
        <v>117.4</v>
      </c>
      <c r="Q32" s="608">
        <f t="shared" si="0"/>
        <v>3.7582284784607793</v>
      </c>
      <c r="R32" s="609">
        <f t="shared" si="0"/>
        <v>4.9283207186814764</v>
      </c>
      <c r="S32" s="610">
        <f t="shared" si="9"/>
        <v>8.6865491971422557</v>
      </c>
      <c r="T32" s="611" t="s">
        <v>849</v>
      </c>
      <c r="U32" s="618">
        <v>1174</v>
      </c>
      <c r="V32" s="619">
        <v>1174</v>
      </c>
    </row>
    <row r="33" spans="1:22" ht="28.9" customHeight="1">
      <c r="A33" s="920">
        <v>22</v>
      </c>
      <c r="B33" s="473" t="s">
        <v>691</v>
      </c>
      <c r="C33" s="615">
        <v>1293</v>
      </c>
      <c r="D33" s="615">
        <v>1186</v>
      </c>
      <c r="E33" s="608">
        <f t="shared" si="1"/>
        <v>77.580000000000013</v>
      </c>
      <c r="F33" s="609">
        <f t="shared" si="2"/>
        <v>51.72</v>
      </c>
      <c r="G33" s="610">
        <f t="shared" si="3"/>
        <v>129.30000000000001</v>
      </c>
      <c r="H33" s="616">
        <v>-0.93</v>
      </c>
      <c r="I33" s="617">
        <v>1.82</v>
      </c>
      <c r="J33" s="610">
        <f t="shared" si="4"/>
        <v>0.89</v>
      </c>
      <c r="K33" s="608">
        <v>75.886046827474004</v>
      </c>
      <c r="L33" s="609">
        <v>50.590194525005309</v>
      </c>
      <c r="M33" s="610">
        <f t="shared" si="5"/>
        <v>126.47624135247932</v>
      </c>
      <c r="N33" s="608">
        <f t="shared" si="6"/>
        <v>71.16</v>
      </c>
      <c r="O33" s="609">
        <f t="shared" si="7"/>
        <v>47.44</v>
      </c>
      <c r="P33" s="610">
        <f t="shared" si="8"/>
        <v>118.6</v>
      </c>
      <c r="Q33" s="608">
        <f t="shared" si="0"/>
        <v>3.7960468274740009</v>
      </c>
      <c r="R33" s="609">
        <f t="shared" si="0"/>
        <v>4.9701945250053114</v>
      </c>
      <c r="S33" s="610">
        <f t="shared" si="9"/>
        <v>8.7662413524793124</v>
      </c>
      <c r="T33" s="611" t="s">
        <v>849</v>
      </c>
      <c r="U33" s="618">
        <v>1186</v>
      </c>
      <c r="V33" s="619">
        <v>1186</v>
      </c>
    </row>
    <row r="34" spans="1:22" ht="28.9" customHeight="1">
      <c r="A34" s="920">
        <v>23</v>
      </c>
      <c r="B34" s="473" t="s">
        <v>692</v>
      </c>
      <c r="C34" s="615">
        <v>1690</v>
      </c>
      <c r="D34" s="615">
        <v>1516</v>
      </c>
      <c r="E34" s="608">
        <f t="shared" si="1"/>
        <v>101.4</v>
      </c>
      <c r="F34" s="609">
        <f t="shared" si="2"/>
        <v>67.599999999999994</v>
      </c>
      <c r="G34" s="610">
        <f t="shared" si="3"/>
        <v>169</v>
      </c>
      <c r="H34" s="616">
        <v>-1.19</v>
      </c>
      <c r="I34" s="617">
        <v>2.33</v>
      </c>
      <c r="J34" s="610">
        <f t="shared" si="4"/>
        <v>1.1400000000000001</v>
      </c>
      <c r="K34" s="608">
        <v>97.001051425337764</v>
      </c>
      <c r="L34" s="609">
        <v>64.666724198910657</v>
      </c>
      <c r="M34" s="610">
        <f t="shared" si="5"/>
        <v>161.66777562424841</v>
      </c>
      <c r="N34" s="608">
        <f t="shared" si="6"/>
        <v>90.96</v>
      </c>
      <c r="O34" s="609">
        <f t="shared" si="7"/>
        <v>60.64</v>
      </c>
      <c r="P34" s="610">
        <f t="shared" si="8"/>
        <v>151.6</v>
      </c>
      <c r="Q34" s="608">
        <f t="shared" si="0"/>
        <v>4.8510514253377721</v>
      </c>
      <c r="R34" s="609">
        <f t="shared" si="0"/>
        <v>6.3567241989106549</v>
      </c>
      <c r="S34" s="610">
        <f t="shared" si="9"/>
        <v>11.207775624248427</v>
      </c>
      <c r="T34" s="611" t="s">
        <v>849</v>
      </c>
      <c r="U34" s="618">
        <v>1516</v>
      </c>
      <c r="V34" s="619">
        <v>1516</v>
      </c>
    </row>
    <row r="35" spans="1:22" ht="28.9" customHeight="1">
      <c r="A35" s="920">
        <v>24</v>
      </c>
      <c r="B35" s="473" t="s">
        <v>715</v>
      </c>
      <c r="C35" s="615">
        <v>954</v>
      </c>
      <c r="D35" s="615">
        <v>942</v>
      </c>
      <c r="E35" s="608">
        <f t="shared" si="1"/>
        <v>57.24</v>
      </c>
      <c r="F35" s="609">
        <f t="shared" si="2"/>
        <v>38.159999999999997</v>
      </c>
      <c r="G35" s="610">
        <f t="shared" si="3"/>
        <v>95.4</v>
      </c>
      <c r="H35" s="616">
        <v>-0.74</v>
      </c>
      <c r="I35" s="617">
        <v>1.45</v>
      </c>
      <c r="J35" s="610">
        <f t="shared" si="4"/>
        <v>0.71</v>
      </c>
      <c r="K35" s="608">
        <v>60.273740397538376</v>
      </c>
      <c r="L35" s="609">
        <v>40.182093796420737</v>
      </c>
      <c r="M35" s="610">
        <f t="shared" si="5"/>
        <v>100.45583419395911</v>
      </c>
      <c r="N35" s="608">
        <f t="shared" si="6"/>
        <v>56.52</v>
      </c>
      <c r="O35" s="609">
        <f t="shared" si="7"/>
        <v>37.68</v>
      </c>
      <c r="P35" s="610">
        <f t="shared" si="8"/>
        <v>94.2</v>
      </c>
      <c r="Q35" s="608">
        <f t="shared" si="0"/>
        <v>3.0137403975383705</v>
      </c>
      <c r="R35" s="609">
        <f t="shared" si="0"/>
        <v>3.9520937964207405</v>
      </c>
      <c r="S35" s="610">
        <f t="shared" si="9"/>
        <v>6.9658341939591111</v>
      </c>
      <c r="T35" s="611" t="s">
        <v>849</v>
      </c>
      <c r="U35" s="618">
        <v>942</v>
      </c>
      <c r="V35" s="619">
        <v>942</v>
      </c>
    </row>
    <row r="36" spans="1:22" ht="28.9" customHeight="1">
      <c r="A36" s="920">
        <v>25</v>
      </c>
      <c r="B36" s="473" t="s">
        <v>693</v>
      </c>
      <c r="C36" s="615">
        <v>1530</v>
      </c>
      <c r="D36" s="615">
        <v>1426</v>
      </c>
      <c r="E36" s="608">
        <f t="shared" si="1"/>
        <v>91.8</v>
      </c>
      <c r="F36" s="609">
        <f t="shared" si="2"/>
        <v>61.2</v>
      </c>
      <c r="G36" s="610">
        <f t="shared" si="3"/>
        <v>153</v>
      </c>
      <c r="H36" s="616">
        <v>-1.1200000000000001</v>
      </c>
      <c r="I36" s="617">
        <v>2.19</v>
      </c>
      <c r="J36" s="610">
        <f t="shared" si="4"/>
        <v>1.0699999999999998</v>
      </c>
      <c r="K36" s="608">
        <v>91.242413807738558</v>
      </c>
      <c r="L36" s="609">
        <v>60.827670651481931</v>
      </c>
      <c r="M36" s="610">
        <f t="shared" si="5"/>
        <v>152.07008445922048</v>
      </c>
      <c r="N36" s="608">
        <f t="shared" si="6"/>
        <v>85.56</v>
      </c>
      <c r="O36" s="609">
        <f t="shared" si="7"/>
        <v>57.04</v>
      </c>
      <c r="P36" s="610">
        <f t="shared" si="8"/>
        <v>142.6</v>
      </c>
      <c r="Q36" s="608">
        <f t="shared" si="0"/>
        <v>4.562413807738551</v>
      </c>
      <c r="R36" s="609">
        <f t="shared" si="0"/>
        <v>5.9776706514819296</v>
      </c>
      <c r="S36" s="610">
        <f t="shared" si="9"/>
        <v>10.540084459220481</v>
      </c>
      <c r="T36" s="611" t="s">
        <v>849</v>
      </c>
      <c r="U36" s="618">
        <v>1426</v>
      </c>
      <c r="V36" s="619">
        <v>1426</v>
      </c>
    </row>
    <row r="37" spans="1:22" ht="28.9" customHeight="1">
      <c r="A37" s="920">
        <v>26</v>
      </c>
      <c r="B37" s="473" t="s">
        <v>694</v>
      </c>
      <c r="C37" s="615">
        <v>1351</v>
      </c>
      <c r="D37" s="615">
        <v>1249</v>
      </c>
      <c r="E37" s="608">
        <f t="shared" si="1"/>
        <v>81.06</v>
      </c>
      <c r="F37" s="609">
        <f t="shared" si="2"/>
        <v>54.04</v>
      </c>
      <c r="G37" s="610">
        <f t="shared" si="3"/>
        <v>135.1</v>
      </c>
      <c r="H37" s="616">
        <v>-0.98</v>
      </c>
      <c r="I37" s="617">
        <v>1.92</v>
      </c>
      <c r="J37" s="610">
        <f t="shared" si="4"/>
        <v>0.94</v>
      </c>
      <c r="K37" s="608">
        <v>79.917093159793453</v>
      </c>
      <c r="L37" s="609">
        <v>53.277532008205419</v>
      </c>
      <c r="M37" s="610">
        <f t="shared" si="5"/>
        <v>133.19462516799888</v>
      </c>
      <c r="N37" s="608">
        <f t="shared" si="6"/>
        <v>74.94</v>
      </c>
      <c r="O37" s="609">
        <f t="shared" si="7"/>
        <v>49.96</v>
      </c>
      <c r="P37" s="610">
        <f t="shared" si="8"/>
        <v>124.9</v>
      </c>
      <c r="Q37" s="608">
        <f t="shared" si="0"/>
        <v>3.9970931597934509</v>
      </c>
      <c r="R37" s="609">
        <f t="shared" si="0"/>
        <v>5.2375320082054202</v>
      </c>
      <c r="S37" s="610">
        <f t="shared" si="9"/>
        <v>9.2346251679988711</v>
      </c>
      <c r="T37" s="611" t="s">
        <v>849</v>
      </c>
      <c r="U37" s="618">
        <v>1249</v>
      </c>
      <c r="V37" s="619">
        <v>1249</v>
      </c>
    </row>
    <row r="38" spans="1:22" ht="28.9" customHeight="1">
      <c r="A38" s="920">
        <v>27</v>
      </c>
      <c r="B38" s="473" t="s">
        <v>695</v>
      </c>
      <c r="C38" s="615">
        <v>1994</v>
      </c>
      <c r="D38" s="615">
        <v>1899</v>
      </c>
      <c r="E38" s="608">
        <f t="shared" si="1"/>
        <v>119.64</v>
      </c>
      <c r="F38" s="609">
        <f t="shared" si="2"/>
        <v>79.760000000000005</v>
      </c>
      <c r="G38" s="610">
        <f t="shared" si="3"/>
        <v>199.4</v>
      </c>
      <c r="H38" s="616">
        <v>-1.49</v>
      </c>
      <c r="I38" s="617">
        <v>2.92</v>
      </c>
      <c r="J38" s="610">
        <f t="shared" si="4"/>
        <v>1.43</v>
      </c>
      <c r="K38" s="608">
        <v>121.50725373134328</v>
      </c>
      <c r="L38" s="609">
        <v>81.004029850746264</v>
      </c>
      <c r="M38" s="610">
        <f t="shared" si="5"/>
        <v>202.51128358208956</v>
      </c>
      <c r="N38" s="608">
        <f t="shared" si="6"/>
        <v>113.94</v>
      </c>
      <c r="O38" s="609">
        <f t="shared" si="7"/>
        <v>75.959999999999994</v>
      </c>
      <c r="P38" s="610">
        <f t="shared" si="8"/>
        <v>189.9</v>
      </c>
      <c r="Q38" s="608">
        <f t="shared" si="0"/>
        <v>6.0772537313432906</v>
      </c>
      <c r="R38" s="609">
        <f t="shared" si="0"/>
        <v>7.9640298507462717</v>
      </c>
      <c r="S38" s="610">
        <f t="shared" si="9"/>
        <v>14.041283582089562</v>
      </c>
      <c r="T38" s="611" t="s">
        <v>849</v>
      </c>
      <c r="U38" s="618">
        <v>1899</v>
      </c>
      <c r="V38" s="619">
        <v>1899</v>
      </c>
    </row>
    <row r="39" spans="1:22" ht="28.9" customHeight="1">
      <c r="A39" s="920">
        <v>28</v>
      </c>
      <c r="B39" s="473" t="s">
        <v>696</v>
      </c>
      <c r="C39" s="615">
        <v>1477</v>
      </c>
      <c r="D39" s="615">
        <v>1404</v>
      </c>
      <c r="E39" s="608">
        <f t="shared" si="1"/>
        <v>88.62</v>
      </c>
      <c r="F39" s="609">
        <f t="shared" si="2"/>
        <v>59.08</v>
      </c>
      <c r="G39" s="610">
        <f t="shared" si="3"/>
        <v>147.69999999999999</v>
      </c>
      <c r="H39" s="616">
        <v>-1.1000000000000001</v>
      </c>
      <c r="I39" s="617">
        <v>2.16</v>
      </c>
      <c r="J39" s="610">
        <f t="shared" si="4"/>
        <v>1.06</v>
      </c>
      <c r="K39" s="608">
        <v>89.834746834547644</v>
      </c>
      <c r="L39" s="609">
        <v>59.889235339888238</v>
      </c>
      <c r="M39" s="610">
        <f t="shared" si="5"/>
        <v>149.72398217443589</v>
      </c>
      <c r="N39" s="608">
        <f t="shared" si="6"/>
        <v>84.24</v>
      </c>
      <c r="O39" s="609">
        <f t="shared" si="7"/>
        <v>56.16</v>
      </c>
      <c r="P39" s="610">
        <f t="shared" si="8"/>
        <v>140.4</v>
      </c>
      <c r="Q39" s="608">
        <f t="shared" si="0"/>
        <v>4.4947468345476551</v>
      </c>
      <c r="R39" s="609">
        <f t="shared" si="0"/>
        <v>5.8892353398882449</v>
      </c>
      <c r="S39" s="610">
        <f t="shared" si="9"/>
        <v>10.3839821744359</v>
      </c>
      <c r="T39" s="611" t="s">
        <v>849</v>
      </c>
      <c r="U39" s="618">
        <v>1404</v>
      </c>
      <c r="V39" s="619">
        <v>1404</v>
      </c>
    </row>
    <row r="40" spans="1:22" ht="28.9" customHeight="1">
      <c r="A40" s="920">
        <v>29</v>
      </c>
      <c r="B40" s="473" t="s">
        <v>716</v>
      </c>
      <c r="C40" s="615">
        <v>1291</v>
      </c>
      <c r="D40" s="615">
        <v>1145</v>
      </c>
      <c r="E40" s="608">
        <f t="shared" si="1"/>
        <v>77.459999999999994</v>
      </c>
      <c r="F40" s="609">
        <f t="shared" si="2"/>
        <v>51.64</v>
      </c>
      <c r="G40" s="610">
        <f t="shared" si="3"/>
        <v>129.1</v>
      </c>
      <c r="H40" s="616">
        <v>-0.9</v>
      </c>
      <c r="I40" s="617">
        <v>1.76</v>
      </c>
      <c r="J40" s="610">
        <f t="shared" si="4"/>
        <v>0.86</v>
      </c>
      <c r="K40" s="608">
        <v>73.262667468345484</v>
      </c>
      <c r="L40" s="609">
        <v>48.841292353398885</v>
      </c>
      <c r="M40" s="610">
        <f t="shared" si="5"/>
        <v>122.10395982174437</v>
      </c>
      <c r="N40" s="608">
        <f t="shared" si="6"/>
        <v>68.7</v>
      </c>
      <c r="O40" s="609">
        <f t="shared" si="7"/>
        <v>45.8</v>
      </c>
      <c r="P40" s="610">
        <f t="shared" si="8"/>
        <v>114.5</v>
      </c>
      <c r="Q40" s="608">
        <f t="shared" si="0"/>
        <v>3.6626674683454752</v>
      </c>
      <c r="R40" s="609">
        <f t="shared" si="0"/>
        <v>4.8012923533988854</v>
      </c>
      <c r="S40" s="610">
        <f t="shared" si="9"/>
        <v>8.4639598217443606</v>
      </c>
      <c r="T40" s="611" t="s">
        <v>849</v>
      </c>
      <c r="U40" s="618">
        <v>1145</v>
      </c>
      <c r="V40" s="619">
        <v>1145</v>
      </c>
    </row>
    <row r="41" spans="1:22" ht="28.9" customHeight="1">
      <c r="A41" s="920">
        <v>30</v>
      </c>
      <c r="B41" s="473" t="s">
        <v>697</v>
      </c>
      <c r="C41" s="615">
        <v>1644</v>
      </c>
      <c r="D41" s="615">
        <v>1589</v>
      </c>
      <c r="E41" s="608">
        <f t="shared" si="1"/>
        <v>98.64</v>
      </c>
      <c r="F41" s="609">
        <f t="shared" si="2"/>
        <v>65.760000000000005</v>
      </c>
      <c r="G41" s="610">
        <f t="shared" si="3"/>
        <v>164.4</v>
      </c>
      <c r="H41" s="616">
        <v>-1.25</v>
      </c>
      <c r="I41" s="617">
        <v>2.44</v>
      </c>
      <c r="J41" s="610">
        <f t="shared" si="4"/>
        <v>1.19</v>
      </c>
      <c r="K41" s="608">
        <v>101.6719463818349</v>
      </c>
      <c r="L41" s="609">
        <v>67.780623187380627</v>
      </c>
      <c r="M41" s="610">
        <f t="shared" si="5"/>
        <v>169.45256956921554</v>
      </c>
      <c r="N41" s="608">
        <f t="shared" si="6"/>
        <v>95.34</v>
      </c>
      <c r="O41" s="609">
        <f t="shared" si="7"/>
        <v>63.56</v>
      </c>
      <c r="P41" s="610">
        <f t="shared" si="8"/>
        <v>158.9</v>
      </c>
      <c r="Q41" s="608">
        <f t="shared" si="0"/>
        <v>5.0819463818348964</v>
      </c>
      <c r="R41" s="609">
        <f t="shared" si="0"/>
        <v>6.6606231873806223</v>
      </c>
      <c r="S41" s="610">
        <f t="shared" si="9"/>
        <v>11.742569569215519</v>
      </c>
      <c r="T41" s="611" t="s">
        <v>849</v>
      </c>
      <c r="U41" s="618">
        <v>1589</v>
      </c>
      <c r="V41" s="619">
        <v>1589</v>
      </c>
    </row>
    <row r="42" spans="1:22" ht="28.9" customHeight="1">
      <c r="A42" s="920">
        <v>31</v>
      </c>
      <c r="B42" s="473" t="s">
        <v>698</v>
      </c>
      <c r="C42" s="615">
        <v>1203</v>
      </c>
      <c r="D42" s="615">
        <v>1055</v>
      </c>
      <c r="E42" s="608">
        <f t="shared" si="1"/>
        <v>72.180000000000007</v>
      </c>
      <c r="F42" s="609">
        <f t="shared" si="2"/>
        <v>48.12</v>
      </c>
      <c r="G42" s="610">
        <f t="shared" si="3"/>
        <v>120.3</v>
      </c>
      <c r="H42" s="616">
        <v>-0.83</v>
      </c>
      <c r="I42" s="617">
        <v>1.62</v>
      </c>
      <c r="J42" s="610">
        <f t="shared" si="4"/>
        <v>0.79000000000000015</v>
      </c>
      <c r="K42" s="608">
        <v>67.504029850746264</v>
      </c>
      <c r="L42" s="609">
        <v>45.002238805970151</v>
      </c>
      <c r="M42" s="610">
        <f t="shared" si="5"/>
        <v>112.50626865671641</v>
      </c>
      <c r="N42" s="608">
        <f t="shared" si="6"/>
        <v>63.3</v>
      </c>
      <c r="O42" s="609">
        <f t="shared" si="7"/>
        <v>42.2</v>
      </c>
      <c r="P42" s="610">
        <f t="shared" si="8"/>
        <v>105.5</v>
      </c>
      <c r="Q42" s="608">
        <f t="shared" si="0"/>
        <v>3.3740298507462683</v>
      </c>
      <c r="R42" s="609">
        <f t="shared" si="0"/>
        <v>4.4222388059701458</v>
      </c>
      <c r="S42" s="610">
        <f t="shared" si="9"/>
        <v>7.7962686567164141</v>
      </c>
      <c r="T42" s="611" t="s">
        <v>849</v>
      </c>
      <c r="U42" s="618">
        <v>1055</v>
      </c>
      <c r="V42" s="619">
        <v>1055</v>
      </c>
    </row>
    <row r="43" spans="1:22" ht="28.9" customHeight="1">
      <c r="A43" s="920">
        <v>32</v>
      </c>
      <c r="B43" s="473" t="s">
        <v>699</v>
      </c>
      <c r="C43" s="615">
        <v>859</v>
      </c>
      <c r="D43" s="615">
        <v>774</v>
      </c>
      <c r="E43" s="608">
        <f t="shared" si="1"/>
        <v>51.54</v>
      </c>
      <c r="F43" s="609">
        <f t="shared" si="2"/>
        <v>34.36</v>
      </c>
      <c r="G43" s="610">
        <f t="shared" si="3"/>
        <v>85.9</v>
      </c>
      <c r="H43" s="616">
        <v>-0.61</v>
      </c>
      <c r="I43" s="617">
        <v>1.19</v>
      </c>
      <c r="J43" s="610">
        <f t="shared" si="4"/>
        <v>0.57999999999999996</v>
      </c>
      <c r="K43" s="608">
        <v>49.52428351135319</v>
      </c>
      <c r="L43" s="609">
        <v>33.015860507887105</v>
      </c>
      <c r="M43" s="610">
        <f t="shared" si="5"/>
        <v>82.540144019240302</v>
      </c>
      <c r="N43" s="608">
        <f t="shared" si="6"/>
        <v>46.44</v>
      </c>
      <c r="O43" s="609">
        <f t="shared" si="7"/>
        <v>30.96</v>
      </c>
      <c r="P43" s="610">
        <f t="shared" si="8"/>
        <v>77.400000000000006</v>
      </c>
      <c r="Q43" s="608">
        <f t="shared" si="0"/>
        <v>2.4742835113531925</v>
      </c>
      <c r="R43" s="609">
        <f t="shared" si="0"/>
        <v>3.2458605078871017</v>
      </c>
      <c r="S43" s="610">
        <f t="shared" si="9"/>
        <v>5.7201440192402941</v>
      </c>
      <c r="T43" s="611" t="s">
        <v>849</v>
      </c>
      <c r="U43" s="618">
        <v>774</v>
      </c>
      <c r="V43" s="619">
        <v>774</v>
      </c>
    </row>
    <row r="44" spans="1:22" ht="28.9" customHeight="1">
      <c r="A44" s="920">
        <v>33</v>
      </c>
      <c r="B44" s="473" t="s">
        <v>700</v>
      </c>
      <c r="C44" s="615">
        <v>1842</v>
      </c>
      <c r="D44" s="615">
        <v>1461</v>
      </c>
      <c r="E44" s="608">
        <f t="shared" si="1"/>
        <v>110.52</v>
      </c>
      <c r="F44" s="609">
        <f t="shared" si="2"/>
        <v>73.680000000000007</v>
      </c>
      <c r="G44" s="610">
        <f t="shared" si="3"/>
        <v>184.2</v>
      </c>
      <c r="H44" s="616">
        <v>-1.1499999999999999</v>
      </c>
      <c r="I44" s="617">
        <v>2.25</v>
      </c>
      <c r="J44" s="610">
        <f t="shared" si="4"/>
        <v>1.1000000000000001</v>
      </c>
      <c r="K44" s="608">
        <v>93.48188399236048</v>
      </c>
      <c r="L44" s="609">
        <v>62.320635919926438</v>
      </c>
      <c r="M44" s="610">
        <f t="shared" si="5"/>
        <v>155.80251991228693</v>
      </c>
      <c r="N44" s="608">
        <f t="shared" si="6"/>
        <v>87.66</v>
      </c>
      <c r="O44" s="609">
        <f t="shared" si="7"/>
        <v>58.44</v>
      </c>
      <c r="P44" s="610">
        <f t="shared" si="8"/>
        <v>146.1</v>
      </c>
      <c r="Q44" s="608">
        <f t="shared" ref="Q44:R62" si="10">H44+K44-N44</f>
        <v>4.6718839923604776</v>
      </c>
      <c r="R44" s="609">
        <f t="shared" si="10"/>
        <v>6.1306359199264477</v>
      </c>
      <c r="S44" s="610">
        <f t="shared" si="9"/>
        <v>10.802519912286925</v>
      </c>
      <c r="T44" s="611" t="s">
        <v>849</v>
      </c>
      <c r="U44" s="618">
        <v>1461</v>
      </c>
      <c r="V44" s="619">
        <v>1461</v>
      </c>
    </row>
    <row r="45" spans="1:22" ht="28.9" customHeight="1">
      <c r="A45" s="920">
        <v>34</v>
      </c>
      <c r="B45" s="473" t="s">
        <v>701</v>
      </c>
      <c r="C45" s="615">
        <v>1500</v>
      </c>
      <c r="D45" s="615">
        <v>1458</v>
      </c>
      <c r="E45" s="608">
        <f t="shared" si="1"/>
        <v>90</v>
      </c>
      <c r="F45" s="609">
        <f t="shared" si="2"/>
        <v>60</v>
      </c>
      <c r="G45" s="610">
        <f t="shared" si="3"/>
        <v>150</v>
      </c>
      <c r="H45" s="616">
        <v>-1.1499999999999999</v>
      </c>
      <c r="I45" s="617">
        <v>2.2400000000000002</v>
      </c>
      <c r="J45" s="610">
        <f t="shared" si="4"/>
        <v>1.0900000000000003</v>
      </c>
      <c r="K45" s="608">
        <v>93.289929405107173</v>
      </c>
      <c r="L45" s="609">
        <v>62.192667468345476</v>
      </c>
      <c r="M45" s="610">
        <f t="shared" si="5"/>
        <v>155.48259687345265</v>
      </c>
      <c r="N45" s="608">
        <f t="shared" si="6"/>
        <v>87.48</v>
      </c>
      <c r="O45" s="609">
        <f t="shared" si="7"/>
        <v>58.32</v>
      </c>
      <c r="P45" s="610">
        <f t="shared" si="8"/>
        <v>145.80000000000001</v>
      </c>
      <c r="Q45" s="608">
        <f t="shared" si="10"/>
        <v>4.6599294051071638</v>
      </c>
      <c r="R45" s="609">
        <f t="shared" si="10"/>
        <v>6.1126674683454709</v>
      </c>
      <c r="S45" s="610">
        <f t="shared" si="9"/>
        <v>10.772596873452635</v>
      </c>
      <c r="T45" s="611" t="s">
        <v>849</v>
      </c>
      <c r="U45" s="618">
        <v>1458</v>
      </c>
      <c r="V45" s="619">
        <v>1458</v>
      </c>
    </row>
    <row r="46" spans="1:22" ht="28.9" customHeight="1">
      <c r="A46" s="920">
        <v>35</v>
      </c>
      <c r="B46" s="473" t="s">
        <v>702</v>
      </c>
      <c r="C46" s="615">
        <v>1639</v>
      </c>
      <c r="D46" s="615">
        <v>1660</v>
      </c>
      <c r="E46" s="608">
        <f t="shared" si="1"/>
        <v>98.34</v>
      </c>
      <c r="F46" s="609">
        <f t="shared" si="2"/>
        <v>65.56</v>
      </c>
      <c r="G46" s="610">
        <f t="shared" si="3"/>
        <v>163.9</v>
      </c>
      <c r="H46" s="616">
        <v>-1.31</v>
      </c>
      <c r="I46" s="617">
        <v>2.5499999999999998</v>
      </c>
      <c r="J46" s="610">
        <f t="shared" si="4"/>
        <v>1.2399999999999998</v>
      </c>
      <c r="K46" s="608">
        <v>106.2148716134965</v>
      </c>
      <c r="L46" s="609">
        <v>70.809209874796636</v>
      </c>
      <c r="M46" s="610">
        <f t="shared" si="5"/>
        <v>177.02408148829312</v>
      </c>
      <c r="N46" s="608">
        <f t="shared" si="6"/>
        <v>99.6</v>
      </c>
      <c r="O46" s="609">
        <f t="shared" si="7"/>
        <v>66.400000000000006</v>
      </c>
      <c r="P46" s="610">
        <f t="shared" si="8"/>
        <v>166</v>
      </c>
      <c r="Q46" s="608">
        <f t="shared" si="10"/>
        <v>5.3048716134965019</v>
      </c>
      <c r="R46" s="609">
        <f t="shared" si="10"/>
        <v>6.9592098747966276</v>
      </c>
      <c r="S46" s="610">
        <f t="shared" si="9"/>
        <v>12.264081488293129</v>
      </c>
      <c r="T46" s="611" t="s">
        <v>849</v>
      </c>
      <c r="U46" s="618">
        <v>1660</v>
      </c>
      <c r="V46" s="619">
        <v>1660</v>
      </c>
    </row>
    <row r="47" spans="1:22" ht="28.9" customHeight="1">
      <c r="A47" s="920">
        <v>36</v>
      </c>
      <c r="B47" s="473" t="s">
        <v>717</v>
      </c>
      <c r="C47" s="615">
        <v>1341</v>
      </c>
      <c r="D47" s="615">
        <v>943</v>
      </c>
      <c r="E47" s="608">
        <f t="shared" si="1"/>
        <v>80.459999999999994</v>
      </c>
      <c r="F47" s="609">
        <f t="shared" si="2"/>
        <v>53.64</v>
      </c>
      <c r="G47" s="610">
        <f t="shared" si="3"/>
        <v>134.1</v>
      </c>
      <c r="H47" s="616">
        <v>-0.74</v>
      </c>
      <c r="I47" s="617">
        <v>1.45</v>
      </c>
      <c r="J47" s="610">
        <f t="shared" si="4"/>
        <v>0.71</v>
      </c>
      <c r="K47" s="608">
        <v>60.337725259956144</v>
      </c>
      <c r="L47" s="609">
        <v>40.224749946947725</v>
      </c>
      <c r="M47" s="610">
        <f t="shared" si="5"/>
        <v>100.56247520690387</v>
      </c>
      <c r="N47" s="608">
        <f t="shared" si="6"/>
        <v>56.58</v>
      </c>
      <c r="O47" s="609">
        <f t="shared" si="7"/>
        <v>37.72</v>
      </c>
      <c r="P47" s="610">
        <f t="shared" si="8"/>
        <v>94.3</v>
      </c>
      <c r="Q47" s="608">
        <f t="shared" si="10"/>
        <v>3.0177252599561442</v>
      </c>
      <c r="R47" s="609">
        <f t="shared" si="10"/>
        <v>3.9547499469477287</v>
      </c>
      <c r="S47" s="610">
        <f t="shared" si="9"/>
        <v>6.9724752069038729</v>
      </c>
      <c r="T47" s="611" t="s">
        <v>849</v>
      </c>
      <c r="U47" s="618">
        <v>943</v>
      </c>
      <c r="V47" s="619">
        <v>943</v>
      </c>
    </row>
    <row r="48" spans="1:22" ht="28.9" customHeight="1">
      <c r="A48" s="920">
        <v>37</v>
      </c>
      <c r="B48" s="473" t="s">
        <v>703</v>
      </c>
      <c r="C48" s="615">
        <v>2535</v>
      </c>
      <c r="D48" s="615">
        <v>2266</v>
      </c>
      <c r="E48" s="608">
        <f t="shared" si="1"/>
        <v>152.1</v>
      </c>
      <c r="F48" s="609">
        <f t="shared" si="2"/>
        <v>101.4</v>
      </c>
      <c r="G48" s="610">
        <f t="shared" si="3"/>
        <v>253.5</v>
      </c>
      <c r="H48" s="616">
        <v>-1.78</v>
      </c>
      <c r="I48" s="617">
        <v>3.48</v>
      </c>
      <c r="J48" s="610">
        <f t="shared" si="4"/>
        <v>1.7</v>
      </c>
      <c r="K48" s="608">
        <v>144.98969823866449</v>
      </c>
      <c r="L48" s="609">
        <v>96.658837094150101</v>
      </c>
      <c r="M48" s="610">
        <f t="shared" si="5"/>
        <v>241.64853533281459</v>
      </c>
      <c r="N48" s="608">
        <f t="shared" si="6"/>
        <v>135.96</v>
      </c>
      <c r="O48" s="609">
        <f t="shared" si="7"/>
        <v>90.64</v>
      </c>
      <c r="P48" s="610">
        <f t="shared" si="8"/>
        <v>226.6</v>
      </c>
      <c r="Q48" s="608">
        <f t="shared" si="10"/>
        <v>7.2496982386644788</v>
      </c>
      <c r="R48" s="609">
        <f t="shared" si="10"/>
        <v>9.4988370941501046</v>
      </c>
      <c r="S48" s="610">
        <f t="shared" si="9"/>
        <v>16.748535332814583</v>
      </c>
      <c r="T48" s="611" t="s">
        <v>849</v>
      </c>
      <c r="U48" s="618">
        <v>2266</v>
      </c>
      <c r="V48" s="619">
        <v>2266</v>
      </c>
    </row>
    <row r="49" spans="1:22" ht="28.9" customHeight="1">
      <c r="A49" s="920">
        <v>38</v>
      </c>
      <c r="B49" s="473" t="s">
        <v>704</v>
      </c>
      <c r="C49" s="615">
        <v>2616</v>
      </c>
      <c r="D49" s="615">
        <v>2401</v>
      </c>
      <c r="E49" s="608">
        <f t="shared" si="1"/>
        <v>156.96</v>
      </c>
      <c r="F49" s="609">
        <f t="shared" si="2"/>
        <v>104.64</v>
      </c>
      <c r="G49" s="610">
        <f t="shared" si="3"/>
        <v>261.60000000000002</v>
      </c>
      <c r="H49" s="616">
        <v>-1.89</v>
      </c>
      <c r="I49" s="617">
        <v>3.69</v>
      </c>
      <c r="J49" s="610">
        <f t="shared" si="4"/>
        <v>1.8</v>
      </c>
      <c r="K49" s="608">
        <v>153.62765466506332</v>
      </c>
      <c r="L49" s="609">
        <v>102.4174174152932</v>
      </c>
      <c r="M49" s="610">
        <f t="shared" si="5"/>
        <v>256.04507208035653</v>
      </c>
      <c r="N49" s="608">
        <f t="shared" si="6"/>
        <v>144.06</v>
      </c>
      <c r="O49" s="609">
        <f t="shared" si="7"/>
        <v>96.04</v>
      </c>
      <c r="P49" s="610">
        <f t="shared" si="8"/>
        <v>240.1</v>
      </c>
      <c r="Q49" s="608">
        <f t="shared" si="10"/>
        <v>7.6776546650633293</v>
      </c>
      <c r="R49" s="609">
        <f t="shared" si="10"/>
        <v>10.067417415293193</v>
      </c>
      <c r="S49" s="610">
        <f t="shared" si="9"/>
        <v>17.745072080356522</v>
      </c>
      <c r="T49" s="611" t="s">
        <v>849</v>
      </c>
      <c r="U49" s="618">
        <v>2401</v>
      </c>
      <c r="V49" s="619">
        <v>2401</v>
      </c>
    </row>
    <row r="50" spans="1:22" ht="28.9" customHeight="1">
      <c r="A50" s="920">
        <v>39</v>
      </c>
      <c r="B50" s="473" t="s">
        <v>705</v>
      </c>
      <c r="C50" s="615">
        <v>2438</v>
      </c>
      <c r="D50" s="615">
        <v>1968</v>
      </c>
      <c r="E50" s="608">
        <f t="shared" si="1"/>
        <v>146.28</v>
      </c>
      <c r="F50" s="609">
        <f t="shared" si="2"/>
        <v>97.52</v>
      </c>
      <c r="G50" s="610">
        <f t="shared" si="3"/>
        <v>243.8</v>
      </c>
      <c r="H50" s="617">
        <v>-1.55</v>
      </c>
      <c r="I50" s="617">
        <v>3.03</v>
      </c>
      <c r="J50" s="610">
        <f t="shared" si="4"/>
        <v>1.4799999999999998</v>
      </c>
      <c r="K50" s="608">
        <v>125.92220923816934</v>
      </c>
      <c r="L50" s="609">
        <v>83.947304237108298</v>
      </c>
      <c r="M50" s="610">
        <f t="shared" si="5"/>
        <v>209.86951347527764</v>
      </c>
      <c r="N50" s="608">
        <f t="shared" si="6"/>
        <v>118.08</v>
      </c>
      <c r="O50" s="609">
        <f t="shared" si="7"/>
        <v>78.72</v>
      </c>
      <c r="P50" s="610">
        <f t="shared" si="8"/>
        <v>196.8</v>
      </c>
      <c r="Q50" s="608">
        <f t="shared" si="10"/>
        <v>6.2922092381693489</v>
      </c>
      <c r="R50" s="609">
        <f t="shared" si="10"/>
        <v>8.2573042371083005</v>
      </c>
      <c r="S50" s="610">
        <f t="shared" si="9"/>
        <v>14.549513475277649</v>
      </c>
      <c r="T50" s="611" t="s">
        <v>849</v>
      </c>
      <c r="U50" s="618">
        <v>1968</v>
      </c>
      <c r="V50" s="619">
        <v>1968</v>
      </c>
    </row>
    <row r="51" spans="1:22" ht="28.9" customHeight="1">
      <c r="A51" s="920">
        <v>40</v>
      </c>
      <c r="B51" s="473" t="s">
        <v>706</v>
      </c>
      <c r="C51" s="615">
        <v>1442</v>
      </c>
      <c r="D51" s="615">
        <v>1387</v>
      </c>
      <c r="E51" s="608">
        <f t="shared" si="1"/>
        <v>86.52</v>
      </c>
      <c r="F51" s="609">
        <f t="shared" si="2"/>
        <v>57.68</v>
      </c>
      <c r="G51" s="610">
        <f t="shared" si="3"/>
        <v>144.19999999999999</v>
      </c>
      <c r="H51" s="617">
        <v>-1.0900000000000001</v>
      </c>
      <c r="I51" s="617">
        <v>2.13</v>
      </c>
      <c r="J51" s="610">
        <f t="shared" si="4"/>
        <v>1.0399999999999998</v>
      </c>
      <c r="K51" s="608">
        <v>88.747004173445575</v>
      </c>
      <c r="L51" s="609">
        <v>59.164080780929474</v>
      </c>
      <c r="M51" s="610">
        <f t="shared" si="5"/>
        <v>147.91108495437504</v>
      </c>
      <c r="N51" s="608">
        <f t="shared" si="6"/>
        <v>83.22</v>
      </c>
      <c r="O51" s="609">
        <f t="shared" si="7"/>
        <v>55.48</v>
      </c>
      <c r="P51" s="610">
        <f t="shared" si="8"/>
        <v>138.69999999999999</v>
      </c>
      <c r="Q51" s="608">
        <f t="shared" si="10"/>
        <v>4.4370041734455725</v>
      </c>
      <c r="R51" s="609">
        <f t="shared" si="10"/>
        <v>5.8140807809294799</v>
      </c>
      <c r="S51" s="610">
        <f t="shared" si="9"/>
        <v>10.251084954375052</v>
      </c>
      <c r="T51" s="611" t="s">
        <v>849</v>
      </c>
      <c r="U51" s="618">
        <v>1387</v>
      </c>
      <c r="V51" s="619">
        <v>1387</v>
      </c>
    </row>
    <row r="52" spans="1:22" ht="28.9" customHeight="1">
      <c r="A52" s="920">
        <v>41</v>
      </c>
      <c r="B52" s="473" t="s">
        <v>707</v>
      </c>
      <c r="C52" s="620">
        <v>1895</v>
      </c>
      <c r="D52" s="615">
        <v>1760</v>
      </c>
      <c r="E52" s="608">
        <f t="shared" si="1"/>
        <v>113.7</v>
      </c>
      <c r="F52" s="609">
        <f t="shared" si="2"/>
        <v>75.8</v>
      </c>
      <c r="G52" s="610">
        <f t="shared" si="3"/>
        <v>189.5</v>
      </c>
      <c r="H52" s="617">
        <v>-1.38</v>
      </c>
      <c r="I52" s="617">
        <v>2.71</v>
      </c>
      <c r="J52" s="610">
        <f t="shared" si="4"/>
        <v>1.33</v>
      </c>
      <c r="K52" s="608">
        <v>112.61335785527339</v>
      </c>
      <c r="L52" s="609">
        <v>75.074824927495229</v>
      </c>
      <c r="M52" s="610">
        <f t="shared" si="5"/>
        <v>187.68818278276862</v>
      </c>
      <c r="N52" s="608">
        <f t="shared" si="6"/>
        <v>105.6</v>
      </c>
      <c r="O52" s="609">
        <f t="shared" si="7"/>
        <v>70.400000000000006</v>
      </c>
      <c r="P52" s="610">
        <f t="shared" si="8"/>
        <v>176</v>
      </c>
      <c r="Q52" s="608">
        <f t="shared" si="10"/>
        <v>5.6333578552734025</v>
      </c>
      <c r="R52" s="609">
        <f t="shared" si="10"/>
        <v>7.3848249274952167</v>
      </c>
      <c r="S52" s="610">
        <f t="shared" si="9"/>
        <v>13.018182782768619</v>
      </c>
      <c r="T52" s="611" t="s">
        <v>849</v>
      </c>
      <c r="U52" s="618">
        <v>1760</v>
      </c>
      <c r="V52" s="619">
        <v>1760</v>
      </c>
    </row>
    <row r="53" spans="1:22" ht="28.9" customHeight="1">
      <c r="A53" s="920">
        <v>42</v>
      </c>
      <c r="B53" s="473" t="s">
        <v>708</v>
      </c>
      <c r="C53" s="615">
        <v>1320</v>
      </c>
      <c r="D53" s="615">
        <v>1098</v>
      </c>
      <c r="E53" s="608">
        <f t="shared" si="1"/>
        <v>79.2</v>
      </c>
      <c r="F53" s="609">
        <f t="shared" si="2"/>
        <v>52.8</v>
      </c>
      <c r="G53" s="610">
        <f t="shared" si="3"/>
        <v>132</v>
      </c>
      <c r="H53" s="617">
        <v>-0.86</v>
      </c>
      <c r="I53" s="617">
        <v>1.69</v>
      </c>
      <c r="J53" s="610">
        <f t="shared" si="4"/>
        <v>0.83</v>
      </c>
      <c r="K53" s="608">
        <v>70.255378934710336</v>
      </c>
      <c r="L53" s="609">
        <v>46.836453278630543</v>
      </c>
      <c r="M53" s="610">
        <f t="shared" si="5"/>
        <v>117.09183221334088</v>
      </c>
      <c r="N53" s="608">
        <f t="shared" si="6"/>
        <v>65.88</v>
      </c>
      <c r="O53" s="609">
        <f t="shared" si="7"/>
        <v>43.92</v>
      </c>
      <c r="P53" s="610">
        <f t="shared" si="8"/>
        <v>109.8</v>
      </c>
      <c r="Q53" s="608">
        <f t="shared" si="10"/>
        <v>3.5153789347103412</v>
      </c>
      <c r="R53" s="609">
        <f t="shared" si="10"/>
        <v>4.6064532786305392</v>
      </c>
      <c r="S53" s="610">
        <f t="shared" si="9"/>
        <v>8.1218322133408805</v>
      </c>
      <c r="T53" s="611" t="s">
        <v>849</v>
      </c>
      <c r="U53" s="618">
        <v>1098</v>
      </c>
      <c r="V53" s="619">
        <v>1098</v>
      </c>
    </row>
    <row r="54" spans="1:22" ht="28.9" customHeight="1">
      <c r="A54" s="920">
        <v>43</v>
      </c>
      <c r="B54" s="473" t="s">
        <v>709</v>
      </c>
      <c r="C54" s="615">
        <v>716</v>
      </c>
      <c r="D54" s="615">
        <v>710</v>
      </c>
      <c r="E54" s="608">
        <f t="shared" si="1"/>
        <v>42.96</v>
      </c>
      <c r="F54" s="609">
        <f t="shared" si="2"/>
        <v>28.64</v>
      </c>
      <c r="G54" s="610">
        <f t="shared" si="3"/>
        <v>71.599999999999994</v>
      </c>
      <c r="H54" s="617">
        <v>-0.56000000000000005</v>
      </c>
      <c r="I54" s="617">
        <v>1.0900000000000001</v>
      </c>
      <c r="J54" s="610">
        <f t="shared" si="4"/>
        <v>0.53</v>
      </c>
      <c r="K54" s="608">
        <v>45.429252316615973</v>
      </c>
      <c r="L54" s="609">
        <v>30.285866874160007</v>
      </c>
      <c r="M54" s="610">
        <f t="shared" si="5"/>
        <v>75.71511919077598</v>
      </c>
      <c r="N54" s="608">
        <f t="shared" si="6"/>
        <v>42.6</v>
      </c>
      <c r="O54" s="609">
        <f t="shared" si="7"/>
        <v>28.4</v>
      </c>
      <c r="P54" s="610">
        <f t="shared" si="8"/>
        <v>71</v>
      </c>
      <c r="Q54" s="608">
        <f t="shared" si="10"/>
        <v>2.2692523166159688</v>
      </c>
      <c r="R54" s="609">
        <f t="shared" si="10"/>
        <v>2.9758668741600083</v>
      </c>
      <c r="S54" s="610">
        <f t="shared" si="9"/>
        <v>5.2451191907759771</v>
      </c>
      <c r="T54" s="611" t="s">
        <v>849</v>
      </c>
      <c r="U54" s="618">
        <v>710</v>
      </c>
      <c r="V54" s="619">
        <v>710</v>
      </c>
    </row>
    <row r="55" spans="1:22" ht="28.9" customHeight="1">
      <c r="A55" s="920">
        <v>44</v>
      </c>
      <c r="B55" s="473" t="s">
        <v>711</v>
      </c>
      <c r="C55" s="615">
        <v>798</v>
      </c>
      <c r="D55" s="615">
        <v>1954</v>
      </c>
      <c r="E55" s="608">
        <f t="shared" si="1"/>
        <v>47.88</v>
      </c>
      <c r="F55" s="609">
        <f t="shared" si="2"/>
        <v>31.92</v>
      </c>
      <c r="G55" s="610">
        <f t="shared" si="3"/>
        <v>79.8</v>
      </c>
      <c r="H55" s="617">
        <v>-1.54</v>
      </c>
      <c r="I55" s="617">
        <v>3</v>
      </c>
      <c r="J55" s="610">
        <f t="shared" si="4"/>
        <v>1.46</v>
      </c>
      <c r="K55" s="608">
        <v>125.02642116432058</v>
      </c>
      <c r="L55" s="609">
        <v>83.35011812973049</v>
      </c>
      <c r="M55" s="610">
        <f t="shared" si="5"/>
        <v>208.37653929405107</v>
      </c>
      <c r="N55" s="608">
        <f t="shared" si="6"/>
        <v>117.24</v>
      </c>
      <c r="O55" s="609">
        <f t="shared" si="7"/>
        <v>78.16</v>
      </c>
      <c r="P55" s="610">
        <f t="shared" si="8"/>
        <v>195.4</v>
      </c>
      <c r="Q55" s="608">
        <f t="shared" si="10"/>
        <v>6.24642116432058</v>
      </c>
      <c r="R55" s="609">
        <f t="shared" si="10"/>
        <v>8.190118129730493</v>
      </c>
      <c r="S55" s="610">
        <f t="shared" si="9"/>
        <v>14.436539294051073</v>
      </c>
      <c r="T55" s="611" t="s">
        <v>849</v>
      </c>
      <c r="U55" s="618">
        <v>1954</v>
      </c>
      <c r="V55" s="619">
        <v>1954</v>
      </c>
    </row>
    <row r="56" spans="1:22" ht="28.9" customHeight="1">
      <c r="A56" s="920">
        <v>45</v>
      </c>
      <c r="B56" s="473" t="s">
        <v>710</v>
      </c>
      <c r="C56" s="615">
        <v>1815</v>
      </c>
      <c r="D56" s="615">
        <v>716</v>
      </c>
      <c r="E56" s="608">
        <f t="shared" si="1"/>
        <v>108.9</v>
      </c>
      <c r="F56" s="609">
        <f t="shared" si="2"/>
        <v>72.599999999999994</v>
      </c>
      <c r="G56" s="610">
        <f t="shared" si="3"/>
        <v>181.5</v>
      </c>
      <c r="H56" s="617">
        <v>-0.56999999999999995</v>
      </c>
      <c r="I56" s="617">
        <v>1.1000000000000001</v>
      </c>
      <c r="J56" s="610">
        <f t="shared" si="4"/>
        <v>0.53000000000000014</v>
      </c>
      <c r="K56" s="608">
        <v>45.813161491122585</v>
      </c>
      <c r="L56" s="609">
        <v>30.54180377732192</v>
      </c>
      <c r="M56" s="610">
        <f t="shared" si="5"/>
        <v>76.354965268444502</v>
      </c>
      <c r="N56" s="608">
        <f t="shared" si="6"/>
        <v>42.96</v>
      </c>
      <c r="O56" s="609">
        <f t="shared" si="7"/>
        <v>28.64</v>
      </c>
      <c r="P56" s="610">
        <f t="shared" si="8"/>
        <v>71.599999999999994</v>
      </c>
      <c r="Q56" s="608">
        <f t="shared" si="10"/>
        <v>2.2831614911225842</v>
      </c>
      <c r="R56" s="609">
        <f t="shared" si="10"/>
        <v>3.0018037773219213</v>
      </c>
      <c r="S56" s="610">
        <f t="shared" si="9"/>
        <v>5.2849652684445054</v>
      </c>
      <c r="T56" s="611" t="s">
        <v>849</v>
      </c>
      <c r="U56" s="618">
        <v>716</v>
      </c>
      <c r="V56" s="619">
        <v>716</v>
      </c>
    </row>
    <row r="57" spans="1:22" ht="28.9" customHeight="1">
      <c r="A57" s="920">
        <v>46</v>
      </c>
      <c r="B57" s="473" t="s">
        <v>712</v>
      </c>
      <c r="C57" s="615">
        <v>1642</v>
      </c>
      <c r="D57" s="615">
        <v>1350</v>
      </c>
      <c r="E57" s="608">
        <f t="shared" si="1"/>
        <v>98.52</v>
      </c>
      <c r="F57" s="609">
        <f t="shared" si="2"/>
        <v>65.680000000000007</v>
      </c>
      <c r="G57" s="610">
        <f t="shared" si="3"/>
        <v>164.2</v>
      </c>
      <c r="H57" s="617">
        <v>-1.06</v>
      </c>
      <c r="I57" s="617">
        <v>2.08</v>
      </c>
      <c r="J57" s="610">
        <f t="shared" si="4"/>
        <v>1.02</v>
      </c>
      <c r="K57" s="608">
        <v>86.379564263988115</v>
      </c>
      <c r="L57" s="609">
        <v>57.585803211430999</v>
      </c>
      <c r="M57" s="610">
        <f t="shared" si="5"/>
        <v>143.9653674754191</v>
      </c>
      <c r="N57" s="608">
        <f t="shared" si="6"/>
        <v>81</v>
      </c>
      <c r="O57" s="609">
        <f t="shared" si="7"/>
        <v>54</v>
      </c>
      <c r="P57" s="610">
        <f t="shared" si="8"/>
        <v>135</v>
      </c>
      <c r="Q57" s="608">
        <f t="shared" si="10"/>
        <v>4.3195642639881129</v>
      </c>
      <c r="R57" s="609">
        <f t="shared" si="10"/>
        <v>5.6658032114309975</v>
      </c>
      <c r="S57" s="610">
        <f t="shared" si="9"/>
        <v>9.9853674754191104</v>
      </c>
      <c r="T57" s="611" t="s">
        <v>849</v>
      </c>
      <c r="U57" s="618">
        <v>1350</v>
      </c>
      <c r="V57" s="619">
        <v>1350</v>
      </c>
    </row>
    <row r="58" spans="1:22" ht="28.9" customHeight="1">
      <c r="A58" s="920">
        <v>47</v>
      </c>
      <c r="B58" s="473" t="s">
        <v>713</v>
      </c>
      <c r="C58" s="615">
        <v>1446</v>
      </c>
      <c r="D58" s="615">
        <v>1337</v>
      </c>
      <c r="E58" s="608">
        <f t="shared" si="1"/>
        <v>86.76</v>
      </c>
      <c r="F58" s="609">
        <f t="shared" si="2"/>
        <v>57.84</v>
      </c>
      <c r="G58" s="610">
        <f t="shared" si="3"/>
        <v>144.6</v>
      </c>
      <c r="H58" s="617">
        <v>-1.05</v>
      </c>
      <c r="I58" s="617">
        <v>2.06</v>
      </c>
      <c r="J58" s="610">
        <f t="shared" si="4"/>
        <v>1.01</v>
      </c>
      <c r="K58" s="608">
        <v>85.547761052557121</v>
      </c>
      <c r="L58" s="609">
        <v>57.031273254580178</v>
      </c>
      <c r="M58" s="610">
        <f t="shared" si="5"/>
        <v>142.57903430713731</v>
      </c>
      <c r="N58" s="608">
        <f t="shared" si="6"/>
        <v>80.219999999999985</v>
      </c>
      <c r="O58" s="609">
        <f t="shared" si="7"/>
        <v>53.48</v>
      </c>
      <c r="P58" s="610">
        <f t="shared" si="8"/>
        <v>133.69999999999999</v>
      </c>
      <c r="Q58" s="608">
        <f t="shared" si="10"/>
        <v>4.277761052557139</v>
      </c>
      <c r="R58" s="609">
        <f t="shared" si="10"/>
        <v>5.6112732545801833</v>
      </c>
      <c r="S58" s="610">
        <f t="shared" si="9"/>
        <v>9.8890343071373223</v>
      </c>
      <c r="T58" s="611" t="s">
        <v>849</v>
      </c>
      <c r="U58" s="618">
        <v>1337</v>
      </c>
      <c r="V58" s="619">
        <v>1337</v>
      </c>
    </row>
    <row r="59" spans="1:22" ht="28.9" customHeight="1">
      <c r="A59" s="920">
        <v>48</v>
      </c>
      <c r="B59" s="473" t="s">
        <v>718</v>
      </c>
      <c r="C59" s="615">
        <v>1910</v>
      </c>
      <c r="D59" s="615">
        <v>1725</v>
      </c>
      <c r="E59" s="608">
        <f t="shared" si="1"/>
        <v>114.6</v>
      </c>
      <c r="F59" s="609">
        <f t="shared" si="2"/>
        <v>76.400000000000006</v>
      </c>
      <c r="G59" s="610">
        <f t="shared" si="3"/>
        <v>191</v>
      </c>
      <c r="H59" s="617">
        <v>-1.36</v>
      </c>
      <c r="I59" s="617">
        <v>2.65</v>
      </c>
      <c r="J59" s="610">
        <f t="shared" si="4"/>
        <v>1.2899999999999998</v>
      </c>
      <c r="K59" s="608">
        <v>110.37388767065148</v>
      </c>
      <c r="L59" s="609">
        <v>73.581859659050721</v>
      </c>
      <c r="M59" s="610">
        <f t="shared" si="5"/>
        <v>183.95574732970221</v>
      </c>
      <c r="N59" s="608">
        <f t="shared" si="6"/>
        <v>103.5</v>
      </c>
      <c r="O59" s="609">
        <f t="shared" si="7"/>
        <v>69</v>
      </c>
      <c r="P59" s="610">
        <f t="shared" si="8"/>
        <v>172.5</v>
      </c>
      <c r="Q59" s="608">
        <f t="shared" si="10"/>
        <v>5.513887670651485</v>
      </c>
      <c r="R59" s="609">
        <f t="shared" si="10"/>
        <v>7.2318596590507269</v>
      </c>
      <c r="S59" s="610">
        <f t="shared" si="9"/>
        <v>12.745747329702212</v>
      </c>
      <c r="T59" s="611" t="s">
        <v>849</v>
      </c>
      <c r="U59" s="618">
        <v>1725</v>
      </c>
      <c r="V59" s="619">
        <v>1725</v>
      </c>
    </row>
    <row r="60" spans="1:22" ht="28.9" customHeight="1">
      <c r="A60" s="920">
        <v>49</v>
      </c>
      <c r="B60" s="473" t="s">
        <v>719</v>
      </c>
      <c r="C60" s="615">
        <v>1669</v>
      </c>
      <c r="D60" s="615">
        <v>1467</v>
      </c>
      <c r="E60" s="608">
        <f t="shared" si="1"/>
        <v>100.14</v>
      </c>
      <c r="F60" s="609">
        <f t="shared" si="2"/>
        <v>66.760000000000005</v>
      </c>
      <c r="G60" s="610">
        <f t="shared" si="3"/>
        <v>166.9</v>
      </c>
      <c r="H60" s="617">
        <v>-1.1499999999999999</v>
      </c>
      <c r="I60" s="617">
        <v>2.2599999999999998</v>
      </c>
      <c r="J60" s="610">
        <f t="shared" si="4"/>
        <v>1.1099999999999999</v>
      </c>
      <c r="K60" s="608">
        <v>93.865793166867093</v>
      </c>
      <c r="L60" s="609">
        <v>62.576572823088348</v>
      </c>
      <c r="M60" s="610">
        <f t="shared" si="5"/>
        <v>156.44236598995545</v>
      </c>
      <c r="N60" s="608">
        <f t="shared" si="6"/>
        <v>88.02</v>
      </c>
      <c r="O60" s="609">
        <f t="shared" si="7"/>
        <v>58.68</v>
      </c>
      <c r="P60" s="610">
        <f t="shared" si="8"/>
        <v>146.69999999999999</v>
      </c>
      <c r="Q60" s="608">
        <f t="shared" si="10"/>
        <v>4.6957931668670909</v>
      </c>
      <c r="R60" s="609">
        <f t="shared" si="10"/>
        <v>6.1565728230883465</v>
      </c>
      <c r="S60" s="610">
        <f t="shared" si="9"/>
        <v>10.852365989955437</v>
      </c>
      <c r="T60" s="611" t="s">
        <v>849</v>
      </c>
      <c r="U60" s="618">
        <v>1467</v>
      </c>
      <c r="V60" s="619">
        <v>1467</v>
      </c>
    </row>
    <row r="61" spans="1:22" ht="28.9" customHeight="1">
      <c r="A61" s="920">
        <v>50</v>
      </c>
      <c r="B61" s="473" t="s">
        <v>714</v>
      </c>
      <c r="C61" s="615">
        <v>943</v>
      </c>
      <c r="D61" s="615">
        <v>898</v>
      </c>
      <c r="E61" s="608">
        <f t="shared" si="1"/>
        <v>56.58</v>
      </c>
      <c r="F61" s="609">
        <f t="shared" si="2"/>
        <v>37.72</v>
      </c>
      <c r="G61" s="610">
        <f t="shared" si="3"/>
        <v>94.3</v>
      </c>
      <c r="H61" s="617">
        <v>-0.72</v>
      </c>
      <c r="I61" s="617">
        <v>1.38</v>
      </c>
      <c r="J61" s="610">
        <f t="shared" si="4"/>
        <v>0.65999999999999992</v>
      </c>
      <c r="K61" s="608">
        <v>57.458406451156542</v>
      </c>
      <c r="L61" s="609">
        <v>38.305223173233358</v>
      </c>
      <c r="M61" s="610">
        <f t="shared" si="5"/>
        <v>95.763629624389893</v>
      </c>
      <c r="N61" s="608">
        <f t="shared" si="6"/>
        <v>53.88</v>
      </c>
      <c r="O61" s="609">
        <f t="shared" si="7"/>
        <v>35.92</v>
      </c>
      <c r="P61" s="610">
        <f t="shared" si="8"/>
        <v>89.8</v>
      </c>
      <c r="Q61" s="608">
        <f t="shared" si="10"/>
        <v>2.8584064511565401</v>
      </c>
      <c r="R61" s="609">
        <f t="shared" si="10"/>
        <v>3.765223173233359</v>
      </c>
      <c r="S61" s="610">
        <f t="shared" si="9"/>
        <v>6.6236296243898991</v>
      </c>
      <c r="T61" s="611" t="s">
        <v>849</v>
      </c>
      <c r="U61" s="618">
        <v>898</v>
      </c>
      <c r="V61" s="619">
        <v>898</v>
      </c>
    </row>
    <row r="62" spans="1:22" ht="28.9" customHeight="1">
      <c r="A62" s="920">
        <v>51</v>
      </c>
      <c r="B62" s="473" t="s">
        <v>720</v>
      </c>
      <c r="C62" s="615">
        <v>1949</v>
      </c>
      <c r="D62" s="615">
        <v>1741</v>
      </c>
      <c r="E62" s="608">
        <f t="shared" si="1"/>
        <v>116.94</v>
      </c>
      <c r="F62" s="609">
        <f t="shared" si="2"/>
        <v>77.959999999999994</v>
      </c>
      <c r="G62" s="610">
        <f t="shared" si="3"/>
        <v>194.9</v>
      </c>
      <c r="H62" s="617">
        <v>-1.37</v>
      </c>
      <c r="I62" s="617">
        <v>2.68</v>
      </c>
      <c r="J62" s="610">
        <f t="shared" si="4"/>
        <v>1.31</v>
      </c>
      <c r="K62" s="608">
        <v>111.39764546933579</v>
      </c>
      <c r="L62" s="609">
        <v>74.26435806748249</v>
      </c>
      <c r="M62" s="610">
        <f t="shared" si="5"/>
        <v>185.66200353681828</v>
      </c>
      <c r="N62" s="608">
        <f t="shared" si="6"/>
        <v>104.46</v>
      </c>
      <c r="O62" s="609">
        <f t="shared" si="7"/>
        <v>69.64</v>
      </c>
      <c r="P62" s="610">
        <f t="shared" si="8"/>
        <v>174.1</v>
      </c>
      <c r="Q62" s="608">
        <f t="shared" si="10"/>
        <v>5.5676454693357869</v>
      </c>
      <c r="R62" s="609">
        <f t="shared" si="10"/>
        <v>7.3043580674824966</v>
      </c>
      <c r="S62" s="610">
        <f t="shared" si="9"/>
        <v>12.872003536818283</v>
      </c>
      <c r="T62" s="611" t="s">
        <v>849</v>
      </c>
      <c r="U62" s="618">
        <v>1741</v>
      </c>
      <c r="V62" s="619">
        <v>1741</v>
      </c>
    </row>
    <row r="63" spans="1:22" ht="28.9" customHeight="1">
      <c r="A63" s="1294" t="s">
        <v>19</v>
      </c>
      <c r="B63" s="1295"/>
      <c r="C63" s="618">
        <f>SUM(C12:C62)</f>
        <v>75379</v>
      </c>
      <c r="D63" s="618">
        <f t="shared" ref="D63:S63" si="11">SUM(D12:D62)</f>
        <v>70685</v>
      </c>
      <c r="E63" s="621">
        <f t="shared" si="11"/>
        <v>4522.74</v>
      </c>
      <c r="F63" s="621">
        <f t="shared" si="11"/>
        <v>3015.16</v>
      </c>
      <c r="G63" s="621">
        <f t="shared" si="11"/>
        <v>7537.9000000000005</v>
      </c>
      <c r="H63" s="621">
        <f t="shared" si="11"/>
        <v>-55.620000000000005</v>
      </c>
      <c r="I63" s="621">
        <f t="shared" si="11"/>
        <v>108.67999999999999</v>
      </c>
      <c r="J63" s="621">
        <f t="shared" si="11"/>
        <v>53.06</v>
      </c>
      <c r="K63" s="621">
        <f t="shared" si="11"/>
        <v>4522.7699999999986</v>
      </c>
      <c r="L63" s="621">
        <f t="shared" si="11"/>
        <v>3015.1500000000005</v>
      </c>
      <c r="M63" s="621">
        <f t="shared" si="11"/>
        <v>7537.92</v>
      </c>
      <c r="N63" s="621">
        <f t="shared" si="11"/>
        <v>4241.0999999999995</v>
      </c>
      <c r="O63" s="621">
        <f t="shared" si="11"/>
        <v>2827.4</v>
      </c>
      <c r="P63" s="621">
        <f t="shared" si="11"/>
        <v>7068.5000000000018</v>
      </c>
      <c r="Q63" s="621">
        <f t="shared" si="11"/>
        <v>226.05000000000013</v>
      </c>
      <c r="R63" s="621">
        <f t="shared" si="11"/>
        <v>296.43000000000012</v>
      </c>
      <c r="S63" s="621">
        <f t="shared" si="11"/>
        <v>522.48000000000025</v>
      </c>
      <c r="T63" s="622" t="s">
        <v>849</v>
      </c>
      <c r="U63" s="618">
        <f t="shared" ref="U63:V63" si="12">SUM(U12:U62)</f>
        <v>70685</v>
      </c>
      <c r="V63" s="618">
        <f t="shared" si="12"/>
        <v>70685</v>
      </c>
    </row>
    <row r="65" spans="1:21">
      <c r="D65" s="623"/>
      <c r="M65" s="623"/>
      <c r="N65" s="623"/>
      <c r="O65" s="623"/>
      <c r="P65" s="623"/>
      <c r="S65" s="623"/>
    </row>
    <row r="67" spans="1:21">
      <c r="H67" s="623"/>
      <c r="I67" s="623"/>
      <c r="J67" s="624"/>
      <c r="K67" s="623"/>
      <c r="L67" s="623"/>
      <c r="M67" s="623"/>
      <c r="N67" s="623"/>
      <c r="O67" s="623"/>
      <c r="P67" s="623"/>
    </row>
    <row r="68" spans="1:21" ht="13.5" customHeight="1">
      <c r="A68" s="603" t="s">
        <v>12</v>
      </c>
      <c r="H68" s="623"/>
      <c r="I68" s="623"/>
      <c r="P68" s="1290"/>
      <c r="Q68" s="1290"/>
      <c r="R68" s="625"/>
      <c r="S68" s="625"/>
      <c r="T68" s="1291" t="s">
        <v>13</v>
      </c>
      <c r="U68" s="1291"/>
    </row>
    <row r="69" spans="1:21" ht="13.5" customHeight="1">
      <c r="A69" s="1290"/>
      <c r="B69" s="1290"/>
      <c r="C69" s="1290"/>
      <c r="D69" s="1290"/>
      <c r="E69" s="1290"/>
      <c r="F69" s="1290"/>
      <c r="G69" s="1290"/>
      <c r="H69" s="1290"/>
      <c r="I69" s="1290"/>
      <c r="J69" s="1290"/>
      <c r="K69" s="1290"/>
      <c r="L69" s="1290"/>
      <c r="M69" s="1290"/>
      <c r="N69" s="1290"/>
      <c r="O69" s="1290"/>
      <c r="P69" s="1290"/>
      <c r="Q69" s="1290"/>
      <c r="R69" s="1291" t="s">
        <v>14</v>
      </c>
      <c r="S69" s="1291"/>
      <c r="T69" s="1291"/>
      <c r="U69" s="1291"/>
    </row>
    <row r="70" spans="1:21" ht="13.5" customHeight="1">
      <c r="A70" s="1290"/>
      <c r="B70" s="1290"/>
      <c r="C70" s="1290"/>
      <c r="D70" s="1290"/>
      <c r="E70" s="1290"/>
      <c r="F70" s="1290"/>
      <c r="G70" s="1290"/>
      <c r="H70" s="1290"/>
      <c r="I70" s="1290"/>
      <c r="J70" s="1290"/>
      <c r="K70" s="1290"/>
      <c r="L70" s="1290"/>
      <c r="M70" s="1290"/>
      <c r="N70" s="1290"/>
      <c r="O70" s="1290"/>
      <c r="P70" s="1290"/>
      <c r="Q70" s="1290"/>
      <c r="R70" s="1291" t="s">
        <v>20</v>
      </c>
      <c r="S70" s="1291"/>
      <c r="T70" s="1291"/>
      <c r="U70" s="1291"/>
    </row>
    <row r="71" spans="1:21" ht="15.75">
      <c r="O71" s="1292"/>
      <c r="P71" s="1292"/>
      <c r="Q71" s="1292"/>
      <c r="R71" s="625"/>
      <c r="S71" s="1293" t="s">
        <v>76</v>
      </c>
      <c r="T71" s="1293"/>
      <c r="U71" s="1293"/>
    </row>
    <row r="79" spans="1:21">
      <c r="N79" s="623"/>
      <c r="O79" s="623"/>
    </row>
  </sheetData>
  <mergeCells count="28">
    <mergeCell ref="P7:V7"/>
    <mergeCell ref="T1:V1"/>
    <mergeCell ref="A2:V2"/>
    <mergeCell ref="A3:V3"/>
    <mergeCell ref="A4:Q4"/>
    <mergeCell ref="A6:V6"/>
    <mergeCell ref="P8:V8"/>
    <mergeCell ref="A9:A10"/>
    <mergeCell ref="B9:B10"/>
    <mergeCell ref="C9:C10"/>
    <mergeCell ref="D9:D10"/>
    <mergeCell ref="E9:G9"/>
    <mergeCell ref="H9:J9"/>
    <mergeCell ref="K9:M9"/>
    <mergeCell ref="N9:P9"/>
    <mergeCell ref="Q9:S9"/>
    <mergeCell ref="T9:T10"/>
    <mergeCell ref="U9:U10"/>
    <mergeCell ref="V9:V10"/>
    <mergeCell ref="A70:Q70"/>
    <mergeCell ref="R70:U70"/>
    <mergeCell ref="O71:Q71"/>
    <mergeCell ref="S71:U71"/>
    <mergeCell ref="A63:B63"/>
    <mergeCell ref="P68:Q68"/>
    <mergeCell ref="T68:U68"/>
    <mergeCell ref="A69:Q69"/>
    <mergeCell ref="R69:U69"/>
  </mergeCells>
  <printOptions horizontalCentered="1"/>
  <pageMargins left="0.16" right="0.16" top="0.24" bottom="0" header="0.25" footer="0.15"/>
  <pageSetup paperSize="9" scale="57" orientation="landscape" r:id="rId1"/>
  <rowBreaks count="1" manualBreakCount="1">
    <brk id="36" max="21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69"/>
  <sheetViews>
    <sheetView view="pageBreakPreview" zoomScale="85" zoomScaleSheetLayoutView="85" workbookViewId="0">
      <pane xSplit="2" ySplit="10" topLeftCell="D14" activePane="bottomRight" state="frozen"/>
      <selection activeCell="D39" sqref="D39"/>
      <selection pane="topRight" activeCell="D39" sqref="D39"/>
      <selection pane="bottomLeft" activeCell="D39" sqref="D39"/>
      <selection pane="bottomRight" activeCell="J64" sqref="J64"/>
    </sheetView>
  </sheetViews>
  <sheetFormatPr defaultColWidth="9.140625" defaultRowHeight="12.75"/>
  <cols>
    <col min="1" max="1" width="6.85546875" style="932" customWidth="1"/>
    <col min="2" max="2" width="17.140625" style="932" customWidth="1"/>
    <col min="3" max="3" width="17.140625" style="932" hidden="1" customWidth="1"/>
    <col min="4" max="4" width="14.5703125" style="932" customWidth="1"/>
    <col min="5" max="5" width="15.85546875" style="932" customWidth="1"/>
    <col min="6" max="6" width="18.85546875" style="932" customWidth="1"/>
    <col min="7" max="7" width="19" style="932" customWidth="1"/>
    <col min="8" max="8" width="22.5703125" style="932" customWidth="1"/>
    <col min="9" max="9" width="17.42578125" style="932" customWidth="1"/>
    <col min="10" max="10" width="30.140625" style="931" customWidth="1"/>
    <col min="11" max="16384" width="9.140625" style="932"/>
  </cols>
  <sheetData>
    <row r="1" spans="1:19" s="929" customFormat="1" ht="15.75">
      <c r="J1" s="930" t="s">
        <v>58</v>
      </c>
    </row>
    <row r="2" spans="1:19" s="929" customFormat="1" ht="15">
      <c r="A2" s="1321" t="s">
        <v>0</v>
      </c>
      <c r="B2" s="1321"/>
      <c r="C2" s="1321"/>
      <c r="D2" s="1321"/>
      <c r="E2" s="1321"/>
      <c r="F2" s="1321"/>
      <c r="G2" s="1321"/>
      <c r="H2" s="1321"/>
      <c r="I2" s="1321"/>
      <c r="J2" s="1321"/>
    </row>
    <row r="3" spans="1:19" s="929" customFormat="1" ht="20.25">
      <c r="A3" s="1322" t="s">
        <v>546</v>
      </c>
      <c r="B3" s="1322"/>
      <c r="C3" s="1322"/>
      <c r="D3" s="1322"/>
      <c r="E3" s="1322"/>
      <c r="F3" s="1322"/>
      <c r="G3" s="1322"/>
      <c r="H3" s="1322"/>
      <c r="I3" s="1322"/>
      <c r="J3" s="1322"/>
    </row>
    <row r="4" spans="1:19" s="929" customFormat="1" ht="10.5" customHeight="1">
      <c r="J4" s="931"/>
    </row>
    <row r="5" spans="1:19" ht="30.75" customHeight="1">
      <c r="A5" s="1323" t="s">
        <v>581</v>
      </c>
      <c r="B5" s="1323"/>
      <c r="C5" s="1323"/>
      <c r="D5" s="1323"/>
      <c r="E5" s="1323"/>
      <c r="F5" s="1323"/>
      <c r="G5" s="1323"/>
      <c r="H5" s="1323"/>
      <c r="I5" s="1323"/>
      <c r="J5" s="1323"/>
    </row>
    <row r="7" spans="1:19">
      <c r="A7" s="1324" t="s">
        <v>745</v>
      </c>
      <c r="B7" s="1324"/>
      <c r="C7" s="1324"/>
      <c r="D7" s="1324"/>
      <c r="J7" s="933" t="s">
        <v>25</v>
      </c>
    </row>
    <row r="8" spans="1:19">
      <c r="E8" s="1325" t="s">
        <v>831</v>
      </c>
      <c r="F8" s="1325"/>
      <c r="G8" s="1325"/>
      <c r="H8" s="1325"/>
      <c r="I8" s="1325"/>
      <c r="J8" s="1325"/>
      <c r="R8" s="934"/>
      <c r="S8" s="935"/>
    </row>
    <row r="9" spans="1:19" ht="44.25" customHeight="1">
      <c r="A9" s="936" t="s">
        <v>2</v>
      </c>
      <c r="B9" s="936" t="s">
        <v>3</v>
      </c>
      <c r="C9" s="937"/>
      <c r="D9" s="937" t="s">
        <v>579</v>
      </c>
      <c r="E9" s="937" t="s">
        <v>582</v>
      </c>
      <c r="F9" s="937" t="s">
        <v>106</v>
      </c>
      <c r="G9" s="936" t="s">
        <v>212</v>
      </c>
      <c r="H9" s="937" t="s">
        <v>427</v>
      </c>
      <c r="I9" s="937" t="s">
        <v>852</v>
      </c>
      <c r="J9" s="937" t="s">
        <v>853</v>
      </c>
    </row>
    <row r="10" spans="1:19" s="941" customFormat="1" ht="15.75" customHeight="1">
      <c r="A10" s="938">
        <v>1</v>
      </c>
      <c r="B10" s="939">
        <v>2</v>
      </c>
      <c r="C10" s="938">
        <v>3</v>
      </c>
      <c r="D10" s="939">
        <v>3</v>
      </c>
      <c r="E10" s="939">
        <v>4</v>
      </c>
      <c r="F10" s="938">
        <v>5</v>
      </c>
      <c r="G10" s="939">
        <v>6</v>
      </c>
      <c r="H10" s="938">
        <v>7</v>
      </c>
      <c r="I10" s="939">
        <v>8</v>
      </c>
      <c r="J10" s="940">
        <v>9</v>
      </c>
    </row>
    <row r="11" spans="1:19" ht="17.25" customHeight="1">
      <c r="A11" s="942">
        <v>1</v>
      </c>
      <c r="B11" s="943" t="s">
        <v>670</v>
      </c>
      <c r="C11" s="944">
        <v>47407</v>
      </c>
      <c r="D11" s="945">
        <v>9.3833070463353074</v>
      </c>
      <c r="E11" s="945">
        <v>2.74</v>
      </c>
      <c r="F11" s="945">
        <v>6.4135499123514057</v>
      </c>
      <c r="G11" s="945">
        <v>0</v>
      </c>
      <c r="H11" s="945">
        <v>750</v>
      </c>
      <c r="I11" s="945">
        <v>6.1522500000000004</v>
      </c>
      <c r="J11" s="946">
        <f t="shared" ref="J11:J61" si="0">E11+F11+G11-I11</f>
        <v>3.0012999123514046</v>
      </c>
    </row>
    <row r="12" spans="1:19" ht="17.25" customHeight="1">
      <c r="A12" s="942">
        <v>2</v>
      </c>
      <c r="B12" s="943" t="s">
        <v>671</v>
      </c>
      <c r="C12" s="944">
        <v>111900.54999999999</v>
      </c>
      <c r="D12" s="945">
        <v>20.583129262812818</v>
      </c>
      <c r="E12" s="945">
        <v>3.8000000000000003</v>
      </c>
      <c r="F12" s="945">
        <v>15.138687591380471</v>
      </c>
      <c r="G12" s="945">
        <v>0</v>
      </c>
      <c r="H12" s="945">
        <v>750</v>
      </c>
      <c r="I12" s="945">
        <v>14.7822</v>
      </c>
      <c r="J12" s="946">
        <f t="shared" si="0"/>
        <v>4.156487591380472</v>
      </c>
    </row>
    <row r="13" spans="1:19" ht="17.25" customHeight="1">
      <c r="A13" s="942">
        <v>3</v>
      </c>
      <c r="B13" s="943" t="s">
        <v>844</v>
      </c>
      <c r="C13" s="944">
        <v>63256</v>
      </c>
      <c r="D13" s="945">
        <v>12.446782018906944</v>
      </c>
      <c r="E13" s="945">
        <v>-2.7199999999999998</v>
      </c>
      <c r="F13" s="945">
        <v>8.5577132755858951</v>
      </c>
      <c r="G13" s="945">
        <v>0</v>
      </c>
      <c r="H13" s="945">
        <v>750</v>
      </c>
      <c r="I13" s="945">
        <v>10.6854225</v>
      </c>
      <c r="J13" s="946">
        <f t="shared" si="0"/>
        <v>-4.8477092244141042</v>
      </c>
    </row>
    <row r="14" spans="1:19" ht="17.25" customHeight="1">
      <c r="A14" s="942">
        <v>4</v>
      </c>
      <c r="B14" s="943" t="s">
        <v>673</v>
      </c>
      <c r="C14" s="944">
        <v>72059</v>
      </c>
      <c r="D14" s="945">
        <v>13.959753335356957</v>
      </c>
      <c r="E14" s="945">
        <v>4.91</v>
      </c>
      <c r="F14" s="945">
        <v>9.7486445700873272</v>
      </c>
      <c r="G14" s="945">
        <v>0</v>
      </c>
      <c r="H14" s="945">
        <v>750</v>
      </c>
      <c r="I14" s="945">
        <v>13.287375000000001</v>
      </c>
      <c r="J14" s="946">
        <f t="shared" si="0"/>
        <v>1.3712695700873265</v>
      </c>
    </row>
    <row r="15" spans="1:19" ht="17.25" customHeight="1">
      <c r="A15" s="942">
        <v>5</v>
      </c>
      <c r="B15" s="943" t="s">
        <v>674</v>
      </c>
      <c r="C15" s="944">
        <v>149692</v>
      </c>
      <c r="D15" s="945">
        <v>28.59096723577877</v>
      </c>
      <c r="E15" s="945">
        <v>-12.62</v>
      </c>
      <c r="F15" s="945">
        <v>20.25137877274889</v>
      </c>
      <c r="G15" s="945">
        <v>0</v>
      </c>
      <c r="H15" s="945">
        <v>750</v>
      </c>
      <c r="I15" s="945">
        <v>20.790600000000001</v>
      </c>
      <c r="J15" s="946">
        <f t="shared" si="0"/>
        <v>-13.159221227251111</v>
      </c>
    </row>
    <row r="16" spans="1:19" ht="17.25" customHeight="1">
      <c r="A16" s="942">
        <v>6</v>
      </c>
      <c r="B16" s="943" t="s">
        <v>675</v>
      </c>
      <c r="C16" s="944">
        <v>156851</v>
      </c>
      <c r="D16" s="945">
        <v>31.544791075237882</v>
      </c>
      <c r="E16" s="945">
        <v>-13.059999999999999</v>
      </c>
      <c r="F16" s="945">
        <v>21.219898270344682</v>
      </c>
      <c r="G16" s="945">
        <v>0</v>
      </c>
      <c r="H16" s="945">
        <v>750</v>
      </c>
      <c r="I16" s="945">
        <v>21.722024999999999</v>
      </c>
      <c r="J16" s="946">
        <f t="shared" si="0"/>
        <v>-13.562126729655315</v>
      </c>
    </row>
    <row r="17" spans="1:10" ht="17.25" customHeight="1">
      <c r="A17" s="942">
        <v>7</v>
      </c>
      <c r="B17" s="943" t="s">
        <v>676</v>
      </c>
      <c r="C17" s="944">
        <v>144699</v>
      </c>
      <c r="D17" s="945">
        <v>29.042731164039587</v>
      </c>
      <c r="E17" s="945">
        <v>-7.55</v>
      </c>
      <c r="F17" s="945">
        <v>19.57589087618571</v>
      </c>
      <c r="G17" s="945">
        <v>0</v>
      </c>
      <c r="H17" s="945">
        <v>750</v>
      </c>
      <c r="I17" s="945">
        <v>24.365625000000001</v>
      </c>
      <c r="J17" s="946">
        <f t="shared" si="0"/>
        <v>-12.339734123814292</v>
      </c>
    </row>
    <row r="18" spans="1:10" ht="17.25" customHeight="1">
      <c r="A18" s="942">
        <v>8</v>
      </c>
      <c r="B18" s="943" t="s">
        <v>677</v>
      </c>
      <c r="C18" s="944">
        <v>92750</v>
      </c>
      <c r="D18" s="945">
        <v>18.18952857851572</v>
      </c>
      <c r="E18" s="945">
        <v>0.37000000000000011</v>
      </c>
      <c r="F18" s="945">
        <v>12.547867495740984</v>
      </c>
      <c r="G18" s="945">
        <v>0</v>
      </c>
      <c r="H18" s="945">
        <v>750</v>
      </c>
      <c r="I18" s="945">
        <v>18.704699999999999</v>
      </c>
      <c r="J18" s="946">
        <f t="shared" si="0"/>
        <v>-5.7868325042590136</v>
      </c>
    </row>
    <row r="19" spans="1:10" ht="17.25" customHeight="1">
      <c r="A19" s="942">
        <v>9</v>
      </c>
      <c r="B19" s="943" t="s">
        <v>678</v>
      </c>
      <c r="C19" s="944">
        <v>104049</v>
      </c>
      <c r="D19" s="945">
        <v>20.186032770400544</v>
      </c>
      <c r="E19" s="945">
        <v>11.82</v>
      </c>
      <c r="F19" s="945">
        <v>14.076475095033464</v>
      </c>
      <c r="G19" s="945">
        <v>0</v>
      </c>
      <c r="H19" s="945">
        <v>750</v>
      </c>
      <c r="I19" s="945">
        <v>13.18065</v>
      </c>
      <c r="J19" s="946">
        <f t="shared" si="0"/>
        <v>12.715825095033466</v>
      </c>
    </row>
    <row r="20" spans="1:10" ht="17.25" customHeight="1">
      <c r="A20" s="942">
        <v>10</v>
      </c>
      <c r="B20" s="943" t="s">
        <v>679</v>
      </c>
      <c r="C20" s="944">
        <v>67107</v>
      </c>
      <c r="D20" s="945">
        <v>12.948303265932246</v>
      </c>
      <c r="E20" s="945">
        <v>-4.37</v>
      </c>
      <c r="F20" s="945">
        <v>9.0787034397486828</v>
      </c>
      <c r="G20" s="945">
        <v>0</v>
      </c>
      <c r="H20" s="945">
        <v>750</v>
      </c>
      <c r="I20" s="945">
        <v>10.689075000000001</v>
      </c>
      <c r="J20" s="946">
        <f t="shared" si="0"/>
        <v>-5.9803715602513181</v>
      </c>
    </row>
    <row r="21" spans="1:10" ht="17.25" customHeight="1">
      <c r="A21" s="942">
        <v>11</v>
      </c>
      <c r="B21" s="943" t="s">
        <v>680</v>
      </c>
      <c r="C21" s="944">
        <v>208772.56</v>
      </c>
      <c r="D21" s="945">
        <v>41.0610258092645</v>
      </c>
      <c r="E21" s="945">
        <v>2.4899999999999998</v>
      </c>
      <c r="F21" s="945">
        <v>28.244209376028405</v>
      </c>
      <c r="G21" s="945">
        <v>0</v>
      </c>
      <c r="H21" s="945">
        <v>750</v>
      </c>
      <c r="I21" s="945">
        <v>26.941500000000001</v>
      </c>
      <c r="J21" s="946">
        <f t="shared" si="0"/>
        <v>3.7927093760284016</v>
      </c>
    </row>
    <row r="22" spans="1:10" ht="17.25" customHeight="1">
      <c r="A22" s="942">
        <v>12</v>
      </c>
      <c r="B22" s="943" t="s">
        <v>681</v>
      </c>
      <c r="C22" s="944">
        <v>185025</v>
      </c>
      <c r="D22" s="945">
        <v>37.214522569280405</v>
      </c>
      <c r="E22" s="945">
        <v>-2.4699999999999998</v>
      </c>
      <c r="F22" s="945">
        <v>25.031473675466046</v>
      </c>
      <c r="G22" s="945">
        <v>0</v>
      </c>
      <c r="H22" s="945">
        <v>750</v>
      </c>
      <c r="I22" s="945">
        <v>29.6496</v>
      </c>
      <c r="J22" s="946">
        <f t="shared" si="0"/>
        <v>-7.0881263245339525</v>
      </c>
    </row>
    <row r="23" spans="1:10" ht="17.25" customHeight="1">
      <c r="A23" s="942">
        <v>13</v>
      </c>
      <c r="B23" s="943" t="s">
        <v>682</v>
      </c>
      <c r="C23" s="944">
        <v>138936</v>
      </c>
      <c r="D23" s="945">
        <v>27.68929360100406</v>
      </c>
      <c r="E23" s="945">
        <v>37.11</v>
      </c>
      <c r="F23" s="945">
        <v>18.796232004186194</v>
      </c>
      <c r="G23" s="945">
        <v>0</v>
      </c>
      <c r="H23" s="945">
        <v>750</v>
      </c>
      <c r="I23" s="945">
        <v>22.159875</v>
      </c>
      <c r="J23" s="946">
        <f t="shared" si="0"/>
        <v>33.746357004186194</v>
      </c>
    </row>
    <row r="24" spans="1:10" ht="17.25" customHeight="1">
      <c r="A24" s="942">
        <v>14</v>
      </c>
      <c r="B24" s="943" t="s">
        <v>683</v>
      </c>
      <c r="C24" s="944">
        <v>58683</v>
      </c>
      <c r="D24" s="945">
        <v>11.61460313511532</v>
      </c>
      <c r="E24" s="945">
        <v>-1.9</v>
      </c>
      <c r="F24" s="945">
        <v>7.9390459110789022</v>
      </c>
      <c r="G24" s="945">
        <v>0</v>
      </c>
      <c r="H24" s="945">
        <v>750</v>
      </c>
      <c r="I24" s="945">
        <v>10.030424999999999</v>
      </c>
      <c r="J24" s="946">
        <f t="shared" si="0"/>
        <v>-3.9913790889210965</v>
      </c>
    </row>
    <row r="25" spans="1:10" ht="17.25" customHeight="1">
      <c r="A25" s="942">
        <v>15</v>
      </c>
      <c r="B25" s="943" t="s">
        <v>684</v>
      </c>
      <c r="C25" s="944">
        <v>106461</v>
      </c>
      <c r="D25" s="945">
        <v>21.29870227140006</v>
      </c>
      <c r="E25" s="945">
        <v>-0.19</v>
      </c>
      <c r="F25" s="945">
        <v>14.402787293413272</v>
      </c>
      <c r="G25" s="945">
        <v>0</v>
      </c>
      <c r="H25" s="945">
        <v>750</v>
      </c>
      <c r="I25" s="945">
        <v>16.029299999999999</v>
      </c>
      <c r="J25" s="946">
        <f t="shared" si="0"/>
        <v>-1.8165127065867264</v>
      </c>
    </row>
    <row r="26" spans="1:10" ht="17.25" customHeight="1">
      <c r="A26" s="942">
        <v>16</v>
      </c>
      <c r="B26" s="943" t="s">
        <v>685</v>
      </c>
      <c r="C26" s="944">
        <v>161215</v>
      </c>
      <c r="D26" s="945">
        <v>30.898671055594619</v>
      </c>
      <c r="E26" s="945">
        <v>0.62999999999999989</v>
      </c>
      <c r="F26" s="945">
        <v>21.810290655804668</v>
      </c>
      <c r="G26" s="945">
        <v>0</v>
      </c>
      <c r="H26" s="945">
        <v>750</v>
      </c>
      <c r="I26" s="945">
        <v>27.451125000000001</v>
      </c>
      <c r="J26" s="946">
        <f t="shared" si="0"/>
        <v>-5.0108343441953345</v>
      </c>
    </row>
    <row r="27" spans="1:10" ht="17.25" customHeight="1">
      <c r="A27" s="942">
        <v>17</v>
      </c>
      <c r="B27" s="943" t="s">
        <v>686</v>
      </c>
      <c r="C27" s="944">
        <v>91560</v>
      </c>
      <c r="D27" s="945">
        <v>18.12806370914037</v>
      </c>
      <c r="E27" s="945">
        <v>1.25</v>
      </c>
      <c r="F27" s="945">
        <v>12.386875988248459</v>
      </c>
      <c r="G27" s="945">
        <v>0</v>
      </c>
      <c r="H27" s="945">
        <v>750</v>
      </c>
      <c r="I27" s="945">
        <v>15.067839581249999</v>
      </c>
      <c r="J27" s="946">
        <f t="shared" si="0"/>
        <v>-1.4309635930015396</v>
      </c>
    </row>
    <row r="28" spans="1:10" ht="17.25" customHeight="1">
      <c r="A28" s="942">
        <v>18</v>
      </c>
      <c r="B28" s="943" t="s">
        <v>687</v>
      </c>
      <c r="C28" s="944">
        <v>90419</v>
      </c>
      <c r="D28" s="945">
        <v>17.437709617886114</v>
      </c>
      <c r="E28" s="945">
        <v>6.23</v>
      </c>
      <c r="F28" s="945">
        <v>12.232513542829155</v>
      </c>
      <c r="G28" s="945">
        <v>0</v>
      </c>
      <c r="H28" s="945">
        <v>750</v>
      </c>
      <c r="I28" s="945">
        <v>14.532719999999999</v>
      </c>
      <c r="J28" s="946">
        <f t="shared" si="0"/>
        <v>3.9297935428291577</v>
      </c>
    </row>
    <row r="29" spans="1:10" ht="17.25" customHeight="1">
      <c r="A29" s="942">
        <v>19</v>
      </c>
      <c r="B29" s="943" t="s">
        <v>688</v>
      </c>
      <c r="C29" s="944">
        <v>80128.600000000006</v>
      </c>
      <c r="D29" s="945">
        <v>15.771520286980962</v>
      </c>
      <c r="E29" s="945">
        <v>-3.03</v>
      </c>
      <c r="F29" s="945">
        <v>10.840356392660174</v>
      </c>
      <c r="G29" s="945">
        <v>0</v>
      </c>
      <c r="H29" s="945">
        <v>750</v>
      </c>
      <c r="I29" s="945">
        <v>14.620162499999999</v>
      </c>
      <c r="J29" s="946">
        <f t="shared" si="0"/>
        <v>-6.8098061073398242</v>
      </c>
    </row>
    <row r="30" spans="1:10" ht="17.25" customHeight="1">
      <c r="A30" s="942">
        <v>20</v>
      </c>
      <c r="B30" s="943" t="s">
        <v>689</v>
      </c>
      <c r="C30" s="944">
        <v>38736</v>
      </c>
      <c r="D30" s="945">
        <v>7.6329041571569505</v>
      </c>
      <c r="E30" s="945">
        <v>-2.0300000000000002</v>
      </c>
      <c r="F30" s="945">
        <v>5.2404764993533455</v>
      </c>
      <c r="G30" s="945">
        <v>0</v>
      </c>
      <c r="H30" s="945">
        <v>750</v>
      </c>
      <c r="I30" s="945">
        <v>7.2371999999999996</v>
      </c>
      <c r="J30" s="946">
        <f t="shared" si="0"/>
        <v>-4.0267235006466544</v>
      </c>
    </row>
    <row r="31" spans="1:10" ht="17.25" customHeight="1">
      <c r="A31" s="942">
        <v>21</v>
      </c>
      <c r="B31" s="943" t="s">
        <v>690</v>
      </c>
      <c r="C31" s="944">
        <v>86616</v>
      </c>
      <c r="D31" s="945">
        <v>17.423262188117668</v>
      </c>
      <c r="E31" s="945">
        <v>0.67999999999999994</v>
      </c>
      <c r="F31" s="945">
        <v>11.718017153758503</v>
      </c>
      <c r="G31" s="945">
        <v>0</v>
      </c>
      <c r="H31" s="945">
        <v>750</v>
      </c>
      <c r="I31" s="945">
        <v>11.67465</v>
      </c>
      <c r="J31" s="946">
        <f t="shared" si="0"/>
        <v>0.72336715375850247</v>
      </c>
    </row>
    <row r="32" spans="1:10" ht="17.25" customHeight="1">
      <c r="A32" s="942">
        <v>22</v>
      </c>
      <c r="B32" s="943" t="s">
        <v>691</v>
      </c>
      <c r="C32" s="944">
        <v>99790</v>
      </c>
      <c r="D32" s="945">
        <v>19.597639063494544</v>
      </c>
      <c r="E32" s="945">
        <v>-7.55</v>
      </c>
      <c r="F32" s="945">
        <v>13.500287842587523</v>
      </c>
      <c r="G32" s="945">
        <v>0</v>
      </c>
      <c r="H32" s="945">
        <v>750</v>
      </c>
      <c r="I32" s="945">
        <v>17.298600000000004</v>
      </c>
      <c r="J32" s="946">
        <f t="shared" si="0"/>
        <v>-11.348312157412479</v>
      </c>
    </row>
    <row r="33" spans="1:10" ht="17.25" customHeight="1">
      <c r="A33" s="942">
        <v>23</v>
      </c>
      <c r="B33" s="943" t="s">
        <v>692</v>
      </c>
      <c r="C33" s="944">
        <v>142809.08199999999</v>
      </c>
      <c r="D33" s="945">
        <v>28.565754082301861</v>
      </c>
      <c r="E33" s="945">
        <v>7.2200000000000006</v>
      </c>
      <c r="F33" s="945">
        <v>19.320209575465324</v>
      </c>
      <c r="G33" s="945">
        <v>0</v>
      </c>
      <c r="H33" s="945">
        <v>750</v>
      </c>
      <c r="I33" s="945">
        <v>21.02805</v>
      </c>
      <c r="J33" s="946">
        <f t="shared" si="0"/>
        <v>5.5121595754653256</v>
      </c>
    </row>
    <row r="34" spans="1:10" ht="17.25" customHeight="1">
      <c r="A34" s="942">
        <v>24</v>
      </c>
      <c r="B34" s="943" t="s">
        <v>715</v>
      </c>
      <c r="C34" s="944">
        <v>172989</v>
      </c>
      <c r="D34" s="945">
        <v>31.644740211497666</v>
      </c>
      <c r="E34" s="945">
        <v>11.46</v>
      </c>
      <c r="F34" s="945">
        <v>23.403159571113068</v>
      </c>
      <c r="G34" s="945">
        <v>0</v>
      </c>
      <c r="H34" s="945">
        <v>750</v>
      </c>
      <c r="I34" s="945">
        <v>21.256350000000001</v>
      </c>
      <c r="J34" s="946">
        <f t="shared" si="0"/>
        <v>13.606809571113072</v>
      </c>
    </row>
    <row r="35" spans="1:10" ht="17.25" customHeight="1">
      <c r="A35" s="942">
        <v>25</v>
      </c>
      <c r="B35" s="943" t="s">
        <v>693</v>
      </c>
      <c r="C35" s="944">
        <v>126959</v>
      </c>
      <c r="D35" s="945">
        <v>25.826670855882178</v>
      </c>
      <c r="E35" s="945">
        <v>28.56</v>
      </c>
      <c r="F35" s="945">
        <v>17.175899831717302</v>
      </c>
      <c r="G35" s="945">
        <v>0</v>
      </c>
      <c r="H35" s="945">
        <v>750</v>
      </c>
      <c r="I35" s="945">
        <v>17.19285</v>
      </c>
      <c r="J35" s="946">
        <f t="shared" si="0"/>
        <v>28.543049831717305</v>
      </c>
    </row>
    <row r="36" spans="1:10" ht="17.25" customHeight="1">
      <c r="A36" s="942">
        <v>26</v>
      </c>
      <c r="B36" s="943" t="s">
        <v>694</v>
      </c>
      <c r="C36" s="944">
        <v>135519</v>
      </c>
      <c r="D36" s="945">
        <v>27.058607448834241</v>
      </c>
      <c r="E36" s="945">
        <v>20.37</v>
      </c>
      <c r="F36" s="945">
        <v>18.333956389814798</v>
      </c>
      <c r="G36" s="945">
        <v>0</v>
      </c>
      <c r="H36" s="945">
        <v>750</v>
      </c>
      <c r="I36" s="945">
        <v>21.104175000000001</v>
      </c>
      <c r="J36" s="946">
        <f t="shared" si="0"/>
        <v>17.599781389814797</v>
      </c>
    </row>
    <row r="37" spans="1:10" ht="17.25" customHeight="1">
      <c r="A37" s="942">
        <v>27</v>
      </c>
      <c r="B37" s="943" t="s">
        <v>695</v>
      </c>
      <c r="C37" s="944">
        <v>153504</v>
      </c>
      <c r="D37" s="945">
        <v>29.884573680826652</v>
      </c>
      <c r="E37" s="945">
        <v>-2.94</v>
      </c>
      <c r="F37" s="945">
        <v>20.767092744649318</v>
      </c>
      <c r="G37" s="945">
        <v>0</v>
      </c>
      <c r="H37" s="945">
        <v>750</v>
      </c>
      <c r="I37" s="945">
        <v>25.737736248749997</v>
      </c>
      <c r="J37" s="946">
        <f t="shared" si="0"/>
        <v>-7.9106435041006797</v>
      </c>
    </row>
    <row r="38" spans="1:10" ht="17.25" customHeight="1">
      <c r="A38" s="942">
        <v>28</v>
      </c>
      <c r="B38" s="943" t="s">
        <v>696</v>
      </c>
      <c r="C38" s="944">
        <v>122217</v>
      </c>
      <c r="D38" s="945">
        <v>24.524617392024524</v>
      </c>
      <c r="E38" s="945">
        <v>-5.51</v>
      </c>
      <c r="F38" s="945">
        <v>16.534368967406749</v>
      </c>
      <c r="G38" s="945">
        <v>0</v>
      </c>
      <c r="H38" s="945">
        <v>750</v>
      </c>
      <c r="I38" s="945">
        <v>9.0335249999999991</v>
      </c>
      <c r="J38" s="946">
        <f t="shared" si="0"/>
        <v>1.9908439674067502</v>
      </c>
    </row>
    <row r="39" spans="1:10" ht="17.25" customHeight="1">
      <c r="A39" s="942">
        <v>29</v>
      </c>
      <c r="B39" s="943" t="s">
        <v>716</v>
      </c>
      <c r="C39" s="944">
        <v>83234</v>
      </c>
      <c r="D39" s="945">
        <v>16.737018645505632</v>
      </c>
      <c r="E39" s="945">
        <v>-25.509999999999998</v>
      </c>
      <c r="F39" s="945">
        <v>11.260476583725122</v>
      </c>
      <c r="G39" s="945">
        <v>0</v>
      </c>
      <c r="H39" s="945">
        <v>750</v>
      </c>
      <c r="I39" s="945">
        <v>14.351145000000001</v>
      </c>
      <c r="J39" s="946">
        <f t="shared" si="0"/>
        <v>-28.600668416274878</v>
      </c>
    </row>
    <row r="40" spans="1:10" ht="17.25" customHeight="1">
      <c r="A40" s="942">
        <v>30</v>
      </c>
      <c r="B40" s="943" t="s">
        <v>697</v>
      </c>
      <c r="C40" s="944">
        <v>132078</v>
      </c>
      <c r="D40" s="945">
        <v>25.366050223347791</v>
      </c>
      <c r="E40" s="945">
        <v>-7.7899999999999991</v>
      </c>
      <c r="F40" s="945">
        <v>17.868433887897336</v>
      </c>
      <c r="G40" s="945">
        <v>0</v>
      </c>
      <c r="H40" s="945">
        <v>750</v>
      </c>
      <c r="I40" s="945">
        <v>27.998324999999994</v>
      </c>
      <c r="J40" s="946">
        <f t="shared" si="0"/>
        <v>-17.919891112102658</v>
      </c>
    </row>
    <row r="41" spans="1:10" ht="17.25" customHeight="1">
      <c r="A41" s="942">
        <v>31</v>
      </c>
      <c r="B41" s="943" t="s">
        <v>698</v>
      </c>
      <c r="C41" s="944">
        <v>73639.600000000006</v>
      </c>
      <c r="D41" s="945">
        <v>14.933013930776312</v>
      </c>
      <c r="E41" s="945">
        <v>9.23</v>
      </c>
      <c r="F41" s="945">
        <v>9.962479172392106</v>
      </c>
      <c r="G41" s="945">
        <v>0</v>
      </c>
      <c r="H41" s="945">
        <v>750</v>
      </c>
      <c r="I41" s="945">
        <v>9.9869250000000012</v>
      </c>
      <c r="J41" s="946">
        <f t="shared" si="0"/>
        <v>9.2055541723921035</v>
      </c>
    </row>
    <row r="42" spans="1:10" ht="17.25" customHeight="1">
      <c r="A42" s="942">
        <v>32</v>
      </c>
      <c r="B42" s="943" t="s">
        <v>699</v>
      </c>
      <c r="C42" s="944">
        <v>68576.399999999994</v>
      </c>
      <c r="D42" s="945">
        <v>13.625606899893199</v>
      </c>
      <c r="E42" s="945">
        <v>5.4</v>
      </c>
      <c r="F42" s="945">
        <v>9.2774941297566791</v>
      </c>
      <c r="G42" s="945">
        <v>0</v>
      </c>
      <c r="H42" s="945">
        <v>750</v>
      </c>
      <c r="I42" s="945">
        <v>10.0863</v>
      </c>
      <c r="J42" s="946">
        <f t="shared" si="0"/>
        <v>4.5911941297566798</v>
      </c>
    </row>
    <row r="43" spans="1:10" ht="17.25" customHeight="1">
      <c r="A43" s="942">
        <v>33</v>
      </c>
      <c r="B43" s="943" t="s">
        <v>700</v>
      </c>
      <c r="C43" s="944">
        <v>115643.2</v>
      </c>
      <c r="D43" s="945">
        <v>22.755525824058154</v>
      </c>
      <c r="E43" s="945">
        <v>-7.16</v>
      </c>
      <c r="F43" s="945">
        <v>15.645019411142574</v>
      </c>
      <c r="G43" s="945">
        <v>0</v>
      </c>
      <c r="H43" s="945">
        <v>750</v>
      </c>
      <c r="I43" s="945">
        <v>18.317624999999996</v>
      </c>
      <c r="J43" s="946">
        <f t="shared" si="0"/>
        <v>-9.8326055888574224</v>
      </c>
    </row>
    <row r="44" spans="1:10" ht="17.25" customHeight="1">
      <c r="A44" s="942">
        <v>34</v>
      </c>
      <c r="B44" s="943" t="s">
        <v>701</v>
      </c>
      <c r="C44" s="944">
        <v>114350.364</v>
      </c>
      <c r="D44" s="945">
        <v>22.514570066562573</v>
      </c>
      <c r="E44" s="945">
        <v>7.7499999999999991</v>
      </c>
      <c r="F44" s="945">
        <v>15.470115531663074</v>
      </c>
      <c r="G44" s="945">
        <v>0</v>
      </c>
      <c r="H44" s="945">
        <v>750</v>
      </c>
      <c r="I44" s="945">
        <v>18.996825000000001</v>
      </c>
      <c r="J44" s="946">
        <f t="shared" si="0"/>
        <v>4.2232905316630713</v>
      </c>
    </row>
    <row r="45" spans="1:10" ht="17.25" customHeight="1">
      <c r="A45" s="942">
        <v>35</v>
      </c>
      <c r="B45" s="943" t="s">
        <v>702</v>
      </c>
      <c r="C45" s="944">
        <v>129675</v>
      </c>
      <c r="D45" s="945">
        <v>25.637109849152452</v>
      </c>
      <c r="E45" s="945">
        <v>-4.18</v>
      </c>
      <c r="F45" s="945">
        <v>17.5433392723473</v>
      </c>
      <c r="G45" s="945">
        <v>0</v>
      </c>
      <c r="H45" s="945">
        <v>750</v>
      </c>
      <c r="I45" s="945">
        <v>19.547699999999999</v>
      </c>
      <c r="J45" s="946">
        <f t="shared" si="0"/>
        <v>-6.1843607276526988</v>
      </c>
    </row>
    <row r="46" spans="1:10" ht="17.25" customHeight="1">
      <c r="A46" s="942">
        <v>36</v>
      </c>
      <c r="B46" s="943" t="s">
        <v>717</v>
      </c>
      <c r="C46" s="944">
        <v>153843</v>
      </c>
      <c r="D46" s="945">
        <v>29.756206245756786</v>
      </c>
      <c r="E46" s="945">
        <v>-5.08</v>
      </c>
      <c r="F46" s="945">
        <v>20.812955031237525</v>
      </c>
      <c r="G46" s="945">
        <v>0</v>
      </c>
      <c r="H46" s="945">
        <v>750</v>
      </c>
      <c r="I46" s="945">
        <v>18.746774999999996</v>
      </c>
      <c r="J46" s="946">
        <f t="shared" si="0"/>
        <v>-3.0138199687624709</v>
      </c>
    </row>
    <row r="47" spans="1:10" ht="17.25" customHeight="1">
      <c r="A47" s="942">
        <v>37</v>
      </c>
      <c r="B47" s="943" t="s">
        <v>703</v>
      </c>
      <c r="C47" s="944">
        <v>153600</v>
      </c>
      <c r="D47" s="945">
        <v>30.633971260359758</v>
      </c>
      <c r="E47" s="945">
        <v>9.3600000000000012</v>
      </c>
      <c r="F47" s="945">
        <v>20.780080294833589</v>
      </c>
      <c r="G47" s="945">
        <v>0</v>
      </c>
      <c r="H47" s="945">
        <v>750</v>
      </c>
      <c r="I47" s="945">
        <v>29.272124999999999</v>
      </c>
      <c r="J47" s="946">
        <f t="shared" si="0"/>
        <v>0.86795529483358891</v>
      </c>
    </row>
    <row r="48" spans="1:10" ht="17.25" customHeight="1">
      <c r="A48" s="942">
        <v>38</v>
      </c>
      <c r="B48" s="943" t="s">
        <v>704</v>
      </c>
      <c r="C48" s="944">
        <v>215375</v>
      </c>
      <c r="D48" s="945">
        <v>43.2485751319618</v>
      </c>
      <c r="E48" s="945">
        <v>61.83</v>
      </c>
      <c r="F48" s="945">
        <v>29.137433551430885</v>
      </c>
      <c r="G48" s="945">
        <v>0</v>
      </c>
      <c r="H48" s="945">
        <v>750</v>
      </c>
      <c r="I48" s="945">
        <v>33.860399999999998</v>
      </c>
      <c r="J48" s="946">
        <f t="shared" si="0"/>
        <v>57.107033551430888</v>
      </c>
    </row>
    <row r="49" spans="1:10" ht="17.25" customHeight="1">
      <c r="A49" s="942">
        <v>39</v>
      </c>
      <c r="B49" s="943" t="s">
        <v>705</v>
      </c>
      <c r="C49" s="944">
        <v>168421</v>
      </c>
      <c r="D49" s="945">
        <v>33.633282296285209</v>
      </c>
      <c r="E49" s="945">
        <v>12.86</v>
      </c>
      <c r="F49" s="945">
        <v>22.785168641511508</v>
      </c>
      <c r="G49" s="945">
        <v>0</v>
      </c>
      <c r="H49" s="945">
        <v>750</v>
      </c>
      <c r="I49" s="945">
        <v>12.283200000000001</v>
      </c>
      <c r="J49" s="946">
        <f t="shared" si="0"/>
        <v>23.361968641511503</v>
      </c>
    </row>
    <row r="50" spans="1:10" ht="17.25" customHeight="1">
      <c r="A50" s="942">
        <v>40</v>
      </c>
      <c r="B50" s="943" t="s">
        <v>706</v>
      </c>
      <c r="C50" s="944">
        <v>100912</v>
      </c>
      <c r="D50" s="945">
        <v>19.815686723315885</v>
      </c>
      <c r="E50" s="945">
        <v>21.53</v>
      </c>
      <c r="F50" s="945">
        <v>13.652079835366191</v>
      </c>
      <c r="G50" s="945">
        <v>0</v>
      </c>
      <c r="H50" s="945">
        <v>750</v>
      </c>
      <c r="I50" s="945">
        <v>15.654450000000002</v>
      </c>
      <c r="J50" s="946">
        <f t="shared" si="0"/>
        <v>19.527629835366191</v>
      </c>
    </row>
    <row r="51" spans="1:10" ht="17.25" customHeight="1">
      <c r="A51" s="942">
        <v>41</v>
      </c>
      <c r="B51" s="943" t="s">
        <v>707</v>
      </c>
      <c r="C51" s="944">
        <v>142926</v>
      </c>
      <c r="D51" s="945">
        <v>28.884246000712459</v>
      </c>
      <c r="E51" s="945">
        <v>12.83</v>
      </c>
      <c r="F51" s="945">
        <v>19.336027058719957</v>
      </c>
      <c r="G51" s="945">
        <v>0</v>
      </c>
      <c r="H51" s="945">
        <v>750</v>
      </c>
      <c r="I51" s="945">
        <v>20.902650000000001</v>
      </c>
      <c r="J51" s="946">
        <f t="shared" si="0"/>
        <v>11.263377058719954</v>
      </c>
    </row>
    <row r="52" spans="1:10" ht="17.25" customHeight="1">
      <c r="A52" s="942">
        <v>42</v>
      </c>
      <c r="B52" s="943" t="s">
        <v>708</v>
      </c>
      <c r="C52" s="944">
        <v>111335.8</v>
      </c>
      <c r="D52" s="945">
        <v>22.048515025176236</v>
      </c>
      <c r="E52" s="945">
        <v>-7.66</v>
      </c>
      <c r="F52" s="945">
        <v>15.062284268812066</v>
      </c>
      <c r="G52" s="945">
        <v>0</v>
      </c>
      <c r="H52" s="945">
        <v>750</v>
      </c>
      <c r="I52" s="945">
        <v>18.078974999999996</v>
      </c>
      <c r="J52" s="946">
        <f t="shared" si="0"/>
        <v>-10.67669073118793</v>
      </c>
    </row>
    <row r="53" spans="1:10" ht="17.25" customHeight="1">
      <c r="A53" s="942">
        <v>43</v>
      </c>
      <c r="B53" s="943" t="s">
        <v>709</v>
      </c>
      <c r="C53" s="944">
        <v>57828</v>
      </c>
      <c r="D53" s="945">
        <v>11.604618489957165</v>
      </c>
      <c r="E53" s="945">
        <v>14.559999999999999</v>
      </c>
      <c r="F53" s="945">
        <v>7.8233755422502389</v>
      </c>
      <c r="G53" s="945">
        <v>0</v>
      </c>
      <c r="H53" s="945">
        <v>750</v>
      </c>
      <c r="I53" s="945">
        <v>7.7120249999999997</v>
      </c>
      <c r="J53" s="946">
        <f t="shared" si="0"/>
        <v>14.671350542250238</v>
      </c>
    </row>
    <row r="54" spans="1:10" ht="17.25" customHeight="1">
      <c r="A54" s="942">
        <v>44</v>
      </c>
      <c r="B54" s="943" t="s">
        <v>710</v>
      </c>
      <c r="C54" s="944">
        <v>65140</v>
      </c>
      <c r="D54" s="945">
        <v>12.501896316775474</v>
      </c>
      <c r="E54" s="945">
        <v>1.57</v>
      </c>
      <c r="F54" s="945">
        <v>8.8125939479522124</v>
      </c>
      <c r="G54" s="945">
        <v>0</v>
      </c>
      <c r="H54" s="945">
        <v>750</v>
      </c>
      <c r="I54" s="945">
        <v>11.002725</v>
      </c>
      <c r="J54" s="946">
        <f t="shared" si="0"/>
        <v>-0.62013105204778718</v>
      </c>
    </row>
    <row r="55" spans="1:10" ht="17.25" customHeight="1">
      <c r="A55" s="942">
        <v>45</v>
      </c>
      <c r="B55" s="943" t="s">
        <v>711</v>
      </c>
      <c r="C55" s="944">
        <v>135427</v>
      </c>
      <c r="D55" s="945">
        <v>26.623507841158272</v>
      </c>
      <c r="E55" s="945">
        <v>24.86</v>
      </c>
      <c r="F55" s="945">
        <v>18.321509987554872</v>
      </c>
      <c r="G55" s="945">
        <v>0</v>
      </c>
      <c r="H55" s="945">
        <v>750</v>
      </c>
      <c r="I55" s="945">
        <v>22.289249999999999</v>
      </c>
      <c r="J55" s="946">
        <f t="shared" si="0"/>
        <v>20.892259987554876</v>
      </c>
    </row>
    <row r="56" spans="1:10" ht="17.25" customHeight="1">
      <c r="A56" s="942">
        <v>46</v>
      </c>
      <c r="B56" s="943" t="s">
        <v>712</v>
      </c>
      <c r="C56" s="944">
        <v>144182</v>
      </c>
      <c r="D56" s="945">
        <v>27.718291947869698</v>
      </c>
      <c r="E56" s="945">
        <v>9.18</v>
      </c>
      <c r="F56" s="945">
        <v>19.505947506964169</v>
      </c>
      <c r="G56" s="945">
        <v>0</v>
      </c>
      <c r="H56" s="945">
        <v>750</v>
      </c>
      <c r="I56" s="945">
        <v>5.7340499999999999</v>
      </c>
      <c r="J56" s="946">
        <f t="shared" si="0"/>
        <v>22.951897506964169</v>
      </c>
    </row>
    <row r="57" spans="1:10" ht="17.25" customHeight="1">
      <c r="A57" s="942">
        <v>47</v>
      </c>
      <c r="B57" s="943" t="s">
        <v>713</v>
      </c>
      <c r="C57" s="944">
        <v>148627.59999999998</v>
      </c>
      <c r="D57" s="945">
        <v>29.096877413605629</v>
      </c>
      <c r="E57" s="945">
        <v>-19.880000000000003</v>
      </c>
      <c r="F57" s="945">
        <v>20.10737931008078</v>
      </c>
      <c r="G57" s="945">
        <v>0</v>
      </c>
      <c r="H57" s="945">
        <v>750</v>
      </c>
      <c r="I57" s="945">
        <v>7.0644</v>
      </c>
      <c r="J57" s="946">
        <f t="shared" si="0"/>
        <v>-6.8370206899192221</v>
      </c>
    </row>
    <row r="58" spans="1:10" ht="17.25" customHeight="1">
      <c r="A58" s="942">
        <v>48</v>
      </c>
      <c r="B58" s="943" t="s">
        <v>718</v>
      </c>
      <c r="C58" s="944">
        <v>195991</v>
      </c>
      <c r="D58" s="945">
        <v>38.486520261868421</v>
      </c>
      <c r="E58" s="945">
        <v>-8.44</v>
      </c>
      <c r="F58" s="945">
        <v>26.515030710056834</v>
      </c>
      <c r="G58" s="945">
        <v>0</v>
      </c>
      <c r="H58" s="945">
        <v>750</v>
      </c>
      <c r="I58" s="945">
        <v>26.577674999999999</v>
      </c>
      <c r="J58" s="946">
        <f t="shared" si="0"/>
        <v>-8.5026442899431629</v>
      </c>
    </row>
    <row r="59" spans="1:10" ht="17.25" customHeight="1">
      <c r="A59" s="942">
        <v>49</v>
      </c>
      <c r="B59" s="943" t="s">
        <v>719</v>
      </c>
      <c r="C59" s="944">
        <v>110180</v>
      </c>
      <c r="D59" s="945">
        <v>21.778690946243703</v>
      </c>
      <c r="E59" s="945">
        <v>3.99</v>
      </c>
      <c r="F59" s="945">
        <v>14.905919576072687</v>
      </c>
      <c r="G59" s="945">
        <v>0</v>
      </c>
      <c r="H59" s="945">
        <v>750</v>
      </c>
      <c r="I59" s="945">
        <v>15.639525000000001</v>
      </c>
      <c r="J59" s="946">
        <f t="shared" si="0"/>
        <v>3.2563945760726849</v>
      </c>
    </row>
    <row r="60" spans="1:10" ht="17.25" customHeight="1">
      <c r="A60" s="942">
        <v>50</v>
      </c>
      <c r="B60" s="943" t="s">
        <v>714</v>
      </c>
      <c r="C60" s="944">
        <v>64855</v>
      </c>
      <c r="D60" s="945">
        <v>12.91802016738191</v>
      </c>
      <c r="E60" s="945">
        <v>17.63</v>
      </c>
      <c r="F60" s="945">
        <v>8.774037158342658</v>
      </c>
      <c r="G60" s="945">
        <v>0</v>
      </c>
      <c r="H60" s="945">
        <v>750</v>
      </c>
      <c r="I60" s="945">
        <v>12.024825</v>
      </c>
      <c r="J60" s="946">
        <f t="shared" si="0"/>
        <v>14.379212158342657</v>
      </c>
    </row>
    <row r="61" spans="1:10" ht="17.25" customHeight="1">
      <c r="A61" s="942">
        <v>51</v>
      </c>
      <c r="B61" s="943" t="s">
        <v>720</v>
      </c>
      <c r="C61" s="944">
        <v>135451</v>
      </c>
      <c r="D61" s="945">
        <v>26.723991603155945</v>
      </c>
      <c r="E61" s="945">
        <v>1.0000000000000009E-2</v>
      </c>
      <c r="F61" s="945">
        <v>18.324756875100938</v>
      </c>
      <c r="G61" s="945">
        <v>0</v>
      </c>
      <c r="H61" s="945">
        <v>750</v>
      </c>
      <c r="I61" s="945">
        <v>22.1308875</v>
      </c>
      <c r="J61" s="946">
        <f t="shared" si="0"/>
        <v>-3.7961306248990603</v>
      </c>
    </row>
    <row r="62" spans="1:10" s="931" customFormat="1" ht="17.25" customHeight="1">
      <c r="A62" s="1326" t="s">
        <v>19</v>
      </c>
      <c r="B62" s="1327"/>
      <c r="C62" s="947">
        <f>SUM(C11:C61)</f>
        <v>6031400.7560000001</v>
      </c>
      <c r="D62" s="946">
        <f>SUM(D11:D61)</f>
        <v>1187.1899999999998</v>
      </c>
      <c r="E62" s="946">
        <f>SUM(E11:E61)</f>
        <v>200.59000000000003</v>
      </c>
      <c r="F62" s="946">
        <f>SUM(F11:F61)</f>
        <v>815.97000000000014</v>
      </c>
      <c r="G62" s="946">
        <f>SUM(G11:G61)</f>
        <v>0</v>
      </c>
      <c r="H62" s="946">
        <v>750</v>
      </c>
      <c r="I62" s="946">
        <f>SUM(I11:I61)</f>
        <v>880.66438833000007</v>
      </c>
      <c r="J62" s="946">
        <f>SUM(J11:J61)</f>
        <v>135.89561167000005</v>
      </c>
    </row>
    <row r="64" spans="1:10" ht="15.75">
      <c r="A64" s="948" t="s">
        <v>1111</v>
      </c>
      <c r="F64" s="949"/>
      <c r="G64" s="949"/>
      <c r="H64" s="949"/>
      <c r="I64" s="935"/>
      <c r="J64" s="949"/>
    </row>
    <row r="65" spans="1:22">
      <c r="C65" s="932">
        <f>815.97/C62</f>
        <v>1.3528698108615617E-4</v>
      </c>
      <c r="E65" s="950"/>
      <c r="F65" s="951"/>
      <c r="G65" s="952"/>
      <c r="H65" s="952"/>
      <c r="I65" s="949"/>
      <c r="J65" s="949"/>
    </row>
    <row r="66" spans="1:22">
      <c r="A66" s="953" t="s">
        <v>12</v>
      </c>
      <c r="F66" s="953"/>
      <c r="G66" s="953"/>
      <c r="H66" s="953"/>
      <c r="J66" s="954" t="s">
        <v>13</v>
      </c>
    </row>
    <row r="67" spans="1:22" ht="12.75" customHeight="1">
      <c r="C67" s="932">
        <f>278/C62</f>
        <v>4.6092112138867133E-5</v>
      </c>
      <c r="G67" s="955"/>
      <c r="H67" s="955"/>
      <c r="I67" s="1319" t="s">
        <v>14</v>
      </c>
      <c r="J67" s="1319"/>
      <c r="K67" s="955"/>
      <c r="L67" s="955"/>
      <c r="M67" s="955"/>
      <c r="N67" s="955"/>
      <c r="O67" s="955"/>
      <c r="P67" s="955"/>
      <c r="Q67" s="955"/>
      <c r="R67" s="955"/>
      <c r="S67" s="955"/>
      <c r="T67" s="955"/>
      <c r="U67" s="955"/>
      <c r="V67" s="955"/>
    </row>
    <row r="68" spans="1:22" ht="12.75" customHeight="1">
      <c r="G68" s="955"/>
      <c r="H68" s="955"/>
      <c r="I68" s="1319" t="s">
        <v>20</v>
      </c>
      <c r="J68" s="1319"/>
      <c r="K68" s="955"/>
      <c r="L68" s="955"/>
      <c r="M68" s="955"/>
      <c r="N68" s="955"/>
      <c r="O68" s="955"/>
      <c r="P68" s="955"/>
      <c r="Q68" s="955"/>
      <c r="R68" s="955"/>
      <c r="S68" s="955"/>
      <c r="T68" s="955"/>
      <c r="U68" s="955"/>
      <c r="V68" s="955"/>
    </row>
    <row r="69" spans="1:22">
      <c r="I69" s="1320" t="s">
        <v>76</v>
      </c>
      <c r="J69" s="1320"/>
      <c r="K69" s="931"/>
      <c r="L69" s="931"/>
      <c r="M69" s="931"/>
      <c r="N69" s="931"/>
      <c r="O69" s="931"/>
      <c r="P69" s="931"/>
      <c r="Q69" s="931"/>
      <c r="R69" s="931"/>
      <c r="S69" s="931"/>
      <c r="U69" s="953"/>
      <c r="V69" s="953"/>
    </row>
  </sheetData>
  <autoFilter ref="A10:V10"/>
  <mergeCells count="9">
    <mergeCell ref="I67:J67"/>
    <mergeCell ref="I68:J68"/>
    <mergeCell ref="I69:J69"/>
    <mergeCell ref="A2:J2"/>
    <mergeCell ref="A3:J3"/>
    <mergeCell ref="A5:J5"/>
    <mergeCell ref="A7:D7"/>
    <mergeCell ref="E8:J8"/>
    <mergeCell ref="A62:B62"/>
  </mergeCells>
  <printOptions horizontalCentered="1"/>
  <pageMargins left="0.15748031496062992" right="0.15748031496062992" top="0.23622047244094491" bottom="0" header="0.31496062992125984" footer="0.31496062992125984"/>
  <pageSetup paperSize="9" scale="85" orientation="landscape" r:id="rId1"/>
  <rowBreaks count="1" manualBreakCount="1">
    <brk id="35" max="9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32"/>
  <sheetViews>
    <sheetView view="pageBreakPreview" zoomScale="81" zoomScaleSheetLayoutView="81" workbookViewId="0">
      <selection activeCell="F62" sqref="F62"/>
    </sheetView>
  </sheetViews>
  <sheetFormatPr defaultColWidth="9.140625" defaultRowHeight="12.75"/>
  <cols>
    <col min="1" max="1" width="4.42578125" style="447" customWidth="1"/>
    <col min="2" max="2" width="37.28515625" style="447" customWidth="1"/>
    <col min="3" max="3" width="12.28515625" style="447" customWidth="1"/>
    <col min="4" max="5" width="15.140625" style="447" customWidth="1"/>
    <col min="6" max="6" width="15.85546875" style="447" customWidth="1"/>
    <col min="7" max="7" width="12.5703125" style="447" customWidth="1"/>
    <col min="8" max="8" width="23.7109375" style="447" customWidth="1"/>
    <col min="9" max="16384" width="9.140625" style="447"/>
  </cols>
  <sheetData>
    <row r="1" spans="1:20" customFormat="1" ht="15">
      <c r="D1" s="37"/>
      <c r="E1" s="37"/>
      <c r="F1" s="37"/>
      <c r="G1" s="447"/>
      <c r="H1" s="448" t="s">
        <v>59</v>
      </c>
      <c r="I1" s="37"/>
      <c r="J1" s="447"/>
      <c r="L1" s="447"/>
      <c r="M1" s="44"/>
      <c r="N1" s="44"/>
    </row>
    <row r="2" spans="1:20" customFormat="1" ht="15">
      <c r="A2" s="1156" t="s">
        <v>0</v>
      </c>
      <c r="B2" s="1156"/>
      <c r="C2" s="1156"/>
      <c r="D2" s="1156"/>
      <c r="E2" s="1156"/>
      <c r="F2" s="1156"/>
      <c r="G2" s="1156"/>
      <c r="H2" s="1156"/>
      <c r="I2" s="46"/>
      <c r="J2" s="46"/>
      <c r="K2" s="46"/>
      <c r="L2" s="46"/>
      <c r="M2" s="46"/>
      <c r="N2" s="46"/>
    </row>
    <row r="3" spans="1:20" customFormat="1" ht="20.25">
      <c r="A3" s="1092" t="s">
        <v>546</v>
      </c>
      <c r="B3" s="1092"/>
      <c r="C3" s="1092"/>
      <c r="D3" s="1092"/>
      <c r="E3" s="1092"/>
      <c r="F3" s="1092"/>
      <c r="G3" s="1092"/>
      <c r="H3" s="1092"/>
      <c r="I3" s="45"/>
      <c r="J3" s="45"/>
      <c r="K3" s="45"/>
      <c r="L3" s="45"/>
      <c r="M3" s="45"/>
      <c r="N3" s="45"/>
    </row>
    <row r="4" spans="1:20" customFormat="1" ht="10.5" customHeight="1"/>
    <row r="5" spans="1:20" ht="19.5" customHeight="1">
      <c r="A5" s="1093" t="s">
        <v>583</v>
      </c>
      <c r="B5" s="1156"/>
      <c r="C5" s="1156"/>
      <c r="D5" s="1156"/>
      <c r="E5" s="1156"/>
      <c r="F5" s="1156"/>
      <c r="G5" s="1156"/>
      <c r="H5" s="1156"/>
    </row>
    <row r="7" spans="1:20" s="14" customFormat="1" ht="15.75" hidden="1" customHeight="1">
      <c r="A7" s="447"/>
      <c r="B7" s="447"/>
      <c r="C7" s="447"/>
      <c r="D7" s="447"/>
      <c r="E7" s="447"/>
      <c r="F7" s="447"/>
      <c r="G7" s="447"/>
      <c r="H7" s="447"/>
      <c r="I7" s="447"/>
      <c r="J7" s="447"/>
    </row>
    <row r="8" spans="1:20" s="14" customFormat="1" ht="15.75">
      <c r="A8" s="1037" t="s">
        <v>745</v>
      </c>
      <c r="B8" s="1037"/>
      <c r="C8" s="1037"/>
      <c r="D8" s="447"/>
      <c r="E8" s="447"/>
      <c r="F8" s="447"/>
      <c r="G8" s="447"/>
      <c r="H8" s="449" t="s">
        <v>30</v>
      </c>
      <c r="I8" s="447"/>
    </row>
    <row r="9" spans="1:20" s="14" customFormat="1" ht="15.75">
      <c r="A9" s="15"/>
      <c r="B9" s="447"/>
      <c r="C9" s="447"/>
      <c r="D9" s="108"/>
      <c r="E9" s="108"/>
      <c r="G9" s="1144" t="s">
        <v>831</v>
      </c>
      <c r="H9" s="1144"/>
      <c r="J9" s="108"/>
      <c r="K9" s="108"/>
      <c r="L9" s="108"/>
      <c r="S9" s="131"/>
      <c r="T9" s="129"/>
    </row>
    <row r="10" spans="1:20" s="38" customFormat="1" ht="55.5" customHeight="1">
      <c r="A10" s="40"/>
      <c r="B10" s="442" t="s">
        <v>31</v>
      </c>
      <c r="C10" s="442" t="s">
        <v>584</v>
      </c>
      <c r="D10" s="442" t="s">
        <v>570</v>
      </c>
      <c r="E10" s="442" t="s">
        <v>211</v>
      </c>
      <c r="F10" s="442" t="s">
        <v>212</v>
      </c>
      <c r="G10" s="442" t="s">
        <v>65</v>
      </c>
      <c r="H10" s="442" t="s">
        <v>854</v>
      </c>
    </row>
    <row r="11" spans="1:20" s="38" customFormat="1" ht="14.25" customHeight="1">
      <c r="A11" s="442">
        <v>1</v>
      </c>
      <c r="B11" s="442">
        <v>2</v>
      </c>
      <c r="C11" s="442">
        <v>3</v>
      </c>
      <c r="D11" s="442">
        <v>4</v>
      </c>
      <c r="E11" s="442">
        <v>5</v>
      </c>
      <c r="F11" s="442">
        <v>6</v>
      </c>
      <c r="G11" s="442">
        <v>7</v>
      </c>
      <c r="H11" s="442">
        <v>8</v>
      </c>
    </row>
    <row r="12" spans="1:20" ht="16.5" customHeight="1">
      <c r="A12" s="31" t="s">
        <v>32</v>
      </c>
      <c r="B12" s="31" t="s">
        <v>33</v>
      </c>
      <c r="C12" s="1328">
        <v>528.54</v>
      </c>
      <c r="D12" s="1328">
        <v>66.650000000000006</v>
      </c>
      <c r="E12" s="1328">
        <v>455.56</v>
      </c>
      <c r="F12" s="1337">
        <v>0</v>
      </c>
      <c r="G12" s="1328">
        <v>516.65</v>
      </c>
      <c r="H12" s="1328">
        <f>D12+E12-G12</f>
        <v>5.5600000000000591</v>
      </c>
    </row>
    <row r="13" spans="1:20" ht="20.25" customHeight="1">
      <c r="A13" s="20"/>
      <c r="B13" s="20" t="s">
        <v>34</v>
      </c>
      <c r="C13" s="1329"/>
      <c r="D13" s="1329"/>
      <c r="E13" s="1329"/>
      <c r="F13" s="1338"/>
      <c r="G13" s="1329"/>
      <c r="H13" s="1329"/>
    </row>
    <row r="14" spans="1:20" ht="17.25" customHeight="1">
      <c r="A14" s="20"/>
      <c r="B14" s="20" t="s">
        <v>172</v>
      </c>
      <c r="C14" s="1329"/>
      <c r="D14" s="1329"/>
      <c r="E14" s="1329"/>
      <c r="F14" s="1338"/>
      <c r="G14" s="1329"/>
      <c r="H14" s="1329"/>
    </row>
    <row r="15" spans="1:20" s="38" customFormat="1" ht="33.75" customHeight="1">
      <c r="A15" s="39"/>
      <c r="B15" s="39" t="s">
        <v>173</v>
      </c>
      <c r="C15" s="1330"/>
      <c r="D15" s="1330"/>
      <c r="E15" s="1330"/>
      <c r="F15" s="1339"/>
      <c r="G15" s="1330"/>
      <c r="H15" s="1330"/>
    </row>
    <row r="16" spans="1:20" s="446" customFormat="1">
      <c r="A16" s="40"/>
      <c r="B16" s="40" t="s">
        <v>35</v>
      </c>
      <c r="C16" s="456">
        <v>528.54</v>
      </c>
      <c r="D16" s="456">
        <v>66.650000000000006</v>
      </c>
      <c r="E16" s="442">
        <f>E12</f>
        <v>455.56</v>
      </c>
      <c r="F16" s="631">
        <v>0</v>
      </c>
      <c r="G16" s="442">
        <f t="shared" ref="G16" si="0">G12</f>
        <v>516.65</v>
      </c>
      <c r="H16" s="456">
        <f>D16+E16-G16</f>
        <v>5.5600000000000591</v>
      </c>
    </row>
    <row r="17" spans="1:10" s="38" customFormat="1" ht="40.5" customHeight="1">
      <c r="A17" s="40" t="s">
        <v>36</v>
      </c>
      <c r="B17" s="40" t="s">
        <v>210</v>
      </c>
      <c r="C17" s="1331">
        <v>528.54</v>
      </c>
      <c r="D17" s="1331">
        <v>66.66</v>
      </c>
      <c r="E17" s="1331">
        <v>455.56</v>
      </c>
      <c r="F17" s="1334">
        <v>0</v>
      </c>
      <c r="G17" s="1331">
        <v>516.65</v>
      </c>
      <c r="H17" s="1331">
        <f>D17+E17-G17</f>
        <v>5.57000000000005</v>
      </c>
    </row>
    <row r="18" spans="1:10" ht="28.5" customHeight="1">
      <c r="A18" s="20"/>
      <c r="B18" s="167" t="s">
        <v>175</v>
      </c>
      <c r="C18" s="1332"/>
      <c r="D18" s="1332"/>
      <c r="E18" s="1332"/>
      <c r="F18" s="1335"/>
      <c r="G18" s="1332"/>
      <c r="H18" s="1332"/>
    </row>
    <row r="19" spans="1:10" ht="19.5" customHeight="1">
      <c r="A19" s="20"/>
      <c r="B19" s="39" t="s">
        <v>37</v>
      </c>
      <c r="C19" s="1332"/>
      <c r="D19" s="1332"/>
      <c r="E19" s="1332"/>
      <c r="F19" s="1335"/>
      <c r="G19" s="1332"/>
      <c r="H19" s="1332"/>
    </row>
    <row r="20" spans="1:10" ht="21.75" customHeight="1">
      <c r="A20" s="20"/>
      <c r="B20" s="39" t="s">
        <v>176</v>
      </c>
      <c r="C20" s="1332"/>
      <c r="D20" s="1332"/>
      <c r="E20" s="1332"/>
      <c r="F20" s="1335"/>
      <c r="G20" s="1332"/>
      <c r="H20" s="1332"/>
    </row>
    <row r="21" spans="1:10" s="38" customFormat="1" ht="27.75" customHeight="1">
      <c r="A21" s="39"/>
      <c r="B21" s="39" t="s">
        <v>38</v>
      </c>
      <c r="C21" s="1332"/>
      <c r="D21" s="1332"/>
      <c r="E21" s="1332"/>
      <c r="F21" s="1335"/>
      <c r="G21" s="1332"/>
      <c r="H21" s="1332"/>
    </row>
    <row r="22" spans="1:10" s="38" customFormat="1" ht="19.5" customHeight="1">
      <c r="A22" s="39"/>
      <c r="B22" s="39" t="s">
        <v>174</v>
      </c>
      <c r="C22" s="1332"/>
      <c r="D22" s="1332"/>
      <c r="E22" s="1332"/>
      <c r="F22" s="1335"/>
      <c r="G22" s="1332"/>
      <c r="H22" s="1332"/>
    </row>
    <row r="23" spans="1:10" s="38" customFormat="1" ht="27.75" customHeight="1">
      <c r="A23" s="39"/>
      <c r="B23" s="39" t="s">
        <v>177</v>
      </c>
      <c r="C23" s="1332"/>
      <c r="D23" s="1332"/>
      <c r="E23" s="1332"/>
      <c r="F23" s="1335"/>
      <c r="G23" s="1332"/>
      <c r="H23" s="1332"/>
    </row>
    <row r="24" spans="1:10" s="38" customFormat="1" ht="18.75" customHeight="1">
      <c r="A24" s="40"/>
      <c r="B24" s="39" t="s">
        <v>178</v>
      </c>
      <c r="C24" s="1333"/>
      <c r="D24" s="1333"/>
      <c r="E24" s="1333"/>
      <c r="F24" s="1336"/>
      <c r="G24" s="1333"/>
      <c r="H24" s="1333"/>
    </row>
    <row r="25" spans="1:10" s="633" customFormat="1" ht="19.5" customHeight="1">
      <c r="A25" s="632"/>
      <c r="B25" s="632" t="s">
        <v>35</v>
      </c>
      <c r="C25" s="456">
        <v>528.54</v>
      </c>
      <c r="D25" s="456">
        <v>66.66</v>
      </c>
      <c r="E25" s="456">
        <f>E17</f>
        <v>455.56</v>
      </c>
      <c r="F25" s="631">
        <v>0</v>
      </c>
      <c r="G25" s="456">
        <f t="shared" ref="G25" si="1">G17</f>
        <v>516.65</v>
      </c>
      <c r="H25" s="456">
        <f>D25+E25-G25</f>
        <v>5.57000000000005</v>
      </c>
    </row>
    <row r="26" spans="1:10" s="15" customFormat="1">
      <c r="A26" s="1049" t="s">
        <v>39</v>
      </c>
      <c r="B26" s="1051"/>
      <c r="C26" s="634">
        <v>1057.08</v>
      </c>
      <c r="D26" s="442">
        <v>133.31</v>
      </c>
      <c r="E26" s="442">
        <v>911.12</v>
      </c>
      <c r="F26" s="631">
        <v>0</v>
      </c>
      <c r="G26" s="635">
        <f>G16+G25</f>
        <v>1033.3</v>
      </c>
      <c r="H26" s="187">
        <f>H16+H25</f>
        <v>11.130000000000109</v>
      </c>
      <c r="J26" s="15">
        <f>D26/2</f>
        <v>66.655000000000001</v>
      </c>
    </row>
    <row r="27" spans="1:10" s="38" customFormat="1" ht="15.75" customHeight="1"/>
    <row r="28" spans="1:10" s="38" customFormat="1" ht="15.75" customHeight="1"/>
    <row r="29" spans="1:10" ht="13.15" customHeight="1">
      <c r="B29" s="15" t="s">
        <v>12</v>
      </c>
      <c r="C29" s="15"/>
      <c r="D29" s="15"/>
      <c r="E29" s="15"/>
      <c r="F29" s="15"/>
      <c r="G29" s="1038" t="s">
        <v>13</v>
      </c>
      <c r="H29" s="1038"/>
    </row>
    <row r="30" spans="1:10" ht="13.9" customHeight="1">
      <c r="B30" s="1039" t="s">
        <v>14</v>
      </c>
      <c r="C30" s="1039"/>
      <c r="D30" s="1039"/>
      <c r="E30" s="1039"/>
      <c r="F30" s="1039"/>
      <c r="G30" s="1039"/>
      <c r="H30" s="1039"/>
    </row>
    <row r="31" spans="1:10" ht="12.6" customHeight="1">
      <c r="B31" s="1039" t="s">
        <v>20</v>
      </c>
      <c r="C31" s="1039"/>
      <c r="D31" s="1039"/>
      <c r="E31" s="1039"/>
      <c r="F31" s="1039"/>
      <c r="G31" s="1039"/>
      <c r="H31" s="1039"/>
    </row>
    <row r="32" spans="1:10">
      <c r="B32" s="15"/>
      <c r="C32" s="15"/>
      <c r="D32" s="15"/>
      <c r="E32" s="15"/>
      <c r="F32" s="15"/>
      <c r="G32" s="1037" t="s">
        <v>76</v>
      </c>
      <c r="H32" s="1037"/>
      <c r="I32" s="1037"/>
      <c r="J32" s="1037"/>
    </row>
  </sheetData>
  <mergeCells count="22">
    <mergeCell ref="A26:B26"/>
    <mergeCell ref="G29:H29"/>
    <mergeCell ref="B30:H30"/>
    <mergeCell ref="B31:H31"/>
    <mergeCell ref="G32:J32"/>
    <mergeCell ref="H12:H15"/>
    <mergeCell ref="C17:C24"/>
    <mergeCell ref="D17:D24"/>
    <mergeCell ref="E17:E24"/>
    <mergeCell ref="F17:F24"/>
    <mergeCell ref="G17:G24"/>
    <mergeCell ref="H17:H24"/>
    <mergeCell ref="C12:C15"/>
    <mergeCell ref="D12:D15"/>
    <mergeCell ref="E12:E15"/>
    <mergeCell ref="F12:F15"/>
    <mergeCell ref="G12:G15"/>
    <mergeCell ref="A2:H2"/>
    <mergeCell ref="A3:H3"/>
    <mergeCell ref="A5:H5"/>
    <mergeCell ref="A8:C8"/>
    <mergeCell ref="G9:H9"/>
  </mergeCells>
  <printOptions horizontalCentered="1"/>
  <pageMargins left="0.54" right="0.54" top="0.17" bottom="0" header="0.23" footer="0.2"/>
  <pageSetup paperSize="9" scale="95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view="pageBreakPreview" zoomScale="90" zoomScaleSheetLayoutView="90" workbookViewId="0">
      <selection activeCell="J23" sqref="J23"/>
    </sheetView>
  </sheetViews>
  <sheetFormatPr defaultColWidth="9.140625" defaultRowHeight="12.75"/>
  <cols>
    <col min="1" max="1" width="9.140625" style="461"/>
    <col min="2" max="2" width="19.28515625" style="461" customWidth="1"/>
    <col min="3" max="3" width="28.42578125" style="461" customWidth="1"/>
    <col min="4" max="4" width="27.7109375" style="461" customWidth="1"/>
    <col min="5" max="5" width="30.28515625" style="461" customWidth="1"/>
    <col min="6" max="16384" width="9.140625" style="461"/>
  </cols>
  <sheetData>
    <row r="1" spans="1:5" s="90" customFormat="1" ht="15">
      <c r="E1" s="504" t="s">
        <v>501</v>
      </c>
    </row>
    <row r="2" spans="1:5" s="90" customFormat="1" ht="15">
      <c r="D2" s="505" t="s">
        <v>0</v>
      </c>
      <c r="E2" s="505"/>
    </row>
    <row r="3" spans="1:5" s="90" customFormat="1" ht="20.25">
      <c r="B3" s="459"/>
      <c r="C3" s="1072" t="s">
        <v>546</v>
      </c>
      <c r="D3" s="1072"/>
      <c r="E3" s="1072"/>
    </row>
    <row r="4" spans="1:5" s="90" customFormat="1" ht="10.5" customHeight="1"/>
    <row r="5" spans="1:5" ht="30.75" customHeight="1">
      <c r="A5" s="1340" t="s">
        <v>586</v>
      </c>
      <c r="B5" s="1340"/>
      <c r="C5" s="1340"/>
      <c r="D5" s="1340"/>
      <c r="E5" s="1340"/>
    </row>
    <row r="7" spans="1:5" ht="0.75" customHeight="1"/>
    <row r="8" spans="1:5">
      <c r="A8" s="106" t="s">
        <v>29</v>
      </c>
    </row>
    <row r="9" spans="1:5">
      <c r="D9" s="1341" t="s">
        <v>805</v>
      </c>
      <c r="E9" s="1341"/>
    </row>
    <row r="10" spans="1:5" ht="26.25" customHeight="1">
      <c r="A10" s="1342" t="s">
        <v>2</v>
      </c>
      <c r="B10" s="1342" t="s">
        <v>3</v>
      </c>
      <c r="C10" s="1343" t="s">
        <v>497</v>
      </c>
      <c r="D10" s="1344"/>
      <c r="E10" s="1345"/>
    </row>
    <row r="11" spans="1:5" ht="56.25" customHeight="1">
      <c r="A11" s="1342"/>
      <c r="B11" s="1342"/>
      <c r="C11" s="457" t="s">
        <v>499</v>
      </c>
      <c r="D11" s="457" t="s">
        <v>500</v>
      </c>
      <c r="E11" s="457" t="s">
        <v>498</v>
      </c>
    </row>
    <row r="12" spans="1:5" s="508" customFormat="1" ht="15.75" customHeight="1">
      <c r="A12" s="506">
        <v>1</v>
      </c>
      <c r="B12" s="507">
        <v>2</v>
      </c>
      <c r="C12" s="506">
        <v>3</v>
      </c>
      <c r="D12" s="507">
        <v>4</v>
      </c>
      <c r="E12" s="506">
        <v>5</v>
      </c>
    </row>
    <row r="13" spans="1:5" ht="18" customHeight="1">
      <c r="A13" s="509">
        <v>1</v>
      </c>
      <c r="B13" s="510" t="s">
        <v>721</v>
      </c>
      <c r="C13" s="351">
        <v>4</v>
      </c>
      <c r="D13" s="351">
        <v>12</v>
      </c>
      <c r="E13" s="351">
        <v>435</v>
      </c>
    </row>
    <row r="14" spans="1:5" ht="12" customHeight="1">
      <c r="A14" s="509">
        <v>2</v>
      </c>
      <c r="B14" s="510" t="s">
        <v>671</v>
      </c>
      <c r="C14" s="351">
        <v>0</v>
      </c>
      <c r="D14" s="351">
        <v>1</v>
      </c>
      <c r="E14" s="511">
        <v>2313</v>
      </c>
    </row>
    <row r="15" spans="1:5" ht="15">
      <c r="A15" s="509">
        <v>3</v>
      </c>
      <c r="B15" s="510" t="s">
        <v>806</v>
      </c>
      <c r="C15" s="351">
        <v>2</v>
      </c>
      <c r="D15" s="351">
        <v>3</v>
      </c>
      <c r="E15" s="351">
        <v>1552</v>
      </c>
    </row>
    <row r="16" spans="1:5" ht="15.75" customHeight="1">
      <c r="A16" s="509">
        <v>4</v>
      </c>
      <c r="B16" s="510" t="s">
        <v>673</v>
      </c>
      <c r="C16" s="351">
        <v>0</v>
      </c>
      <c r="D16" s="351">
        <v>12</v>
      </c>
      <c r="E16" s="351">
        <v>1095</v>
      </c>
    </row>
    <row r="17" spans="1:5" ht="12.75" customHeight="1">
      <c r="A17" s="509">
        <v>5</v>
      </c>
      <c r="B17" s="510" t="s">
        <v>675</v>
      </c>
      <c r="C17" s="351">
        <v>3</v>
      </c>
      <c r="D17" s="351">
        <v>12</v>
      </c>
      <c r="E17" s="351">
        <v>2791</v>
      </c>
    </row>
    <row r="18" spans="1:5" ht="12.75" customHeight="1">
      <c r="A18" s="509">
        <v>6</v>
      </c>
      <c r="B18" s="510" t="s">
        <v>807</v>
      </c>
      <c r="C18" s="351">
        <v>0</v>
      </c>
      <c r="D18" s="351">
        <v>6</v>
      </c>
      <c r="E18" s="351">
        <v>1580</v>
      </c>
    </row>
    <row r="19" spans="1:5" ht="15">
      <c r="A19" s="509">
        <v>7</v>
      </c>
      <c r="B19" s="510" t="s">
        <v>676</v>
      </c>
      <c r="C19" s="351">
        <v>3</v>
      </c>
      <c r="D19" s="351">
        <v>12</v>
      </c>
      <c r="E19" s="351">
        <v>2678</v>
      </c>
    </row>
    <row r="20" spans="1:5" ht="15">
      <c r="A20" s="509">
        <v>8</v>
      </c>
      <c r="B20" s="510" t="s">
        <v>677</v>
      </c>
      <c r="C20" s="351">
        <v>1</v>
      </c>
      <c r="D20" s="351">
        <v>6</v>
      </c>
      <c r="E20" s="351">
        <v>2811</v>
      </c>
    </row>
    <row r="21" spans="1:5" ht="15">
      <c r="A21" s="509">
        <v>9</v>
      </c>
      <c r="B21" s="510" t="s">
        <v>678</v>
      </c>
      <c r="C21" s="351">
        <v>1</v>
      </c>
      <c r="D21" s="351">
        <v>7</v>
      </c>
      <c r="E21" s="351">
        <v>1906</v>
      </c>
    </row>
    <row r="22" spans="1:5" ht="15">
      <c r="A22" s="509">
        <v>10</v>
      </c>
      <c r="B22" s="510" t="s">
        <v>679</v>
      </c>
      <c r="C22" s="351">
        <v>2</v>
      </c>
      <c r="D22" s="351">
        <v>2</v>
      </c>
      <c r="E22" s="351">
        <v>739</v>
      </c>
    </row>
    <row r="23" spans="1:5" ht="15">
      <c r="A23" s="509">
        <v>11</v>
      </c>
      <c r="B23" s="510" t="s">
        <v>680</v>
      </c>
      <c r="C23" s="351">
        <v>3</v>
      </c>
      <c r="D23" s="351">
        <v>2</v>
      </c>
      <c r="E23" s="351">
        <v>564</v>
      </c>
    </row>
    <row r="24" spans="1:5" ht="15">
      <c r="A24" s="509">
        <v>12</v>
      </c>
      <c r="B24" s="510" t="s">
        <v>681</v>
      </c>
      <c r="C24" s="351">
        <v>1</v>
      </c>
      <c r="D24" s="351">
        <v>2</v>
      </c>
      <c r="E24" s="351">
        <v>3146</v>
      </c>
    </row>
    <row r="25" spans="1:5" ht="15">
      <c r="A25" s="509">
        <v>13</v>
      </c>
      <c r="B25" s="510" t="s">
        <v>682</v>
      </c>
      <c r="C25" s="351">
        <v>0</v>
      </c>
      <c r="D25" s="351">
        <v>2</v>
      </c>
      <c r="E25" s="351">
        <v>276</v>
      </c>
    </row>
    <row r="26" spans="1:5" ht="15">
      <c r="A26" s="509">
        <v>14</v>
      </c>
      <c r="B26" s="510" t="s">
        <v>683</v>
      </c>
      <c r="C26" s="351">
        <v>1</v>
      </c>
      <c r="D26" s="351">
        <v>1</v>
      </c>
      <c r="E26" s="351">
        <v>1230</v>
      </c>
    </row>
    <row r="27" spans="1:5" ht="15">
      <c r="A27" s="509">
        <v>15</v>
      </c>
      <c r="B27" s="510" t="s">
        <v>685</v>
      </c>
      <c r="C27" s="351">
        <v>0</v>
      </c>
      <c r="D27" s="351">
        <v>5</v>
      </c>
      <c r="E27" s="351">
        <v>3937</v>
      </c>
    </row>
    <row r="28" spans="1:5" ht="15">
      <c r="A28" s="509">
        <v>16</v>
      </c>
      <c r="B28" s="510" t="s">
        <v>684</v>
      </c>
      <c r="C28" s="351">
        <v>0</v>
      </c>
      <c r="D28" s="351">
        <v>12</v>
      </c>
      <c r="E28" s="351">
        <v>695</v>
      </c>
    </row>
    <row r="29" spans="1:5" ht="15">
      <c r="A29" s="509">
        <v>17</v>
      </c>
      <c r="B29" s="510" t="s">
        <v>686</v>
      </c>
      <c r="C29" s="351">
        <v>0</v>
      </c>
      <c r="D29" s="351">
        <v>12</v>
      </c>
      <c r="E29" s="351">
        <v>410</v>
      </c>
    </row>
    <row r="30" spans="1:5" ht="15">
      <c r="A30" s="509">
        <v>18</v>
      </c>
      <c r="B30" s="510" t="s">
        <v>687</v>
      </c>
      <c r="C30" s="351">
        <v>2</v>
      </c>
      <c r="D30" s="351">
        <v>2</v>
      </c>
      <c r="E30" s="351">
        <v>2284</v>
      </c>
    </row>
    <row r="31" spans="1:5" ht="15">
      <c r="A31" s="509">
        <v>19</v>
      </c>
      <c r="B31" s="510" t="s">
        <v>688</v>
      </c>
      <c r="C31" s="351">
        <v>4</v>
      </c>
      <c r="D31" s="351">
        <v>4</v>
      </c>
      <c r="E31" s="351">
        <v>1947</v>
      </c>
    </row>
    <row r="32" spans="1:5" ht="12.75" customHeight="1">
      <c r="A32" s="509">
        <v>20</v>
      </c>
      <c r="B32" s="510" t="s">
        <v>689</v>
      </c>
      <c r="C32" s="351">
        <v>1</v>
      </c>
      <c r="D32" s="351">
        <v>12</v>
      </c>
      <c r="E32" s="351">
        <v>2249</v>
      </c>
    </row>
    <row r="33" spans="1:5" ht="12.75" customHeight="1">
      <c r="A33" s="509">
        <v>21</v>
      </c>
      <c r="B33" s="510" t="s">
        <v>690</v>
      </c>
      <c r="C33" s="351">
        <v>2</v>
      </c>
      <c r="D33" s="351">
        <v>5</v>
      </c>
      <c r="E33" s="351">
        <v>898</v>
      </c>
    </row>
    <row r="34" spans="1:5" ht="15">
      <c r="A34" s="509">
        <v>22</v>
      </c>
      <c r="B34" s="510" t="s">
        <v>691</v>
      </c>
      <c r="C34" s="351">
        <v>0</v>
      </c>
      <c r="D34" s="351">
        <v>12</v>
      </c>
      <c r="E34" s="351">
        <v>1677</v>
      </c>
    </row>
    <row r="35" spans="1:5" ht="15">
      <c r="A35" s="509">
        <v>23</v>
      </c>
      <c r="B35" s="510" t="s">
        <v>692</v>
      </c>
      <c r="C35" s="351">
        <v>2</v>
      </c>
      <c r="D35" s="351">
        <v>2</v>
      </c>
      <c r="E35" s="351">
        <v>1594</v>
      </c>
    </row>
    <row r="36" spans="1:5" ht="15">
      <c r="A36" s="509">
        <v>24</v>
      </c>
      <c r="B36" s="510" t="s">
        <v>715</v>
      </c>
      <c r="C36" s="351">
        <v>3</v>
      </c>
      <c r="D36" s="351">
        <v>4</v>
      </c>
      <c r="E36" s="351">
        <v>1661</v>
      </c>
    </row>
    <row r="37" spans="1:5" ht="15">
      <c r="A37" s="509">
        <v>25</v>
      </c>
      <c r="B37" s="510" t="s">
        <v>693</v>
      </c>
      <c r="C37" s="351">
        <v>0</v>
      </c>
      <c r="D37" s="351">
        <v>2</v>
      </c>
      <c r="E37" s="351">
        <v>1838</v>
      </c>
    </row>
    <row r="38" spans="1:5" ht="15">
      <c r="A38" s="509">
        <v>26</v>
      </c>
      <c r="B38" s="510" t="s">
        <v>694</v>
      </c>
      <c r="C38" s="351">
        <v>0</v>
      </c>
      <c r="D38" s="351">
        <v>9</v>
      </c>
      <c r="E38" s="351">
        <v>1225</v>
      </c>
    </row>
    <row r="39" spans="1:5" ht="15">
      <c r="A39" s="509">
        <v>27</v>
      </c>
      <c r="B39" s="510" t="s">
        <v>695</v>
      </c>
      <c r="C39" s="351">
        <v>3</v>
      </c>
      <c r="D39" s="351">
        <v>12</v>
      </c>
      <c r="E39" s="511">
        <v>3279</v>
      </c>
    </row>
    <row r="40" spans="1:5" ht="15">
      <c r="A40" s="509">
        <v>28</v>
      </c>
      <c r="B40" s="510" t="s">
        <v>808</v>
      </c>
      <c r="C40" s="351">
        <v>0</v>
      </c>
      <c r="D40" s="351">
        <v>5</v>
      </c>
      <c r="E40" s="351">
        <v>2064</v>
      </c>
    </row>
    <row r="41" spans="1:5" ht="15">
      <c r="A41" s="509">
        <v>29</v>
      </c>
      <c r="B41" s="510" t="s">
        <v>696</v>
      </c>
      <c r="C41" s="351">
        <v>2</v>
      </c>
      <c r="D41" s="351">
        <v>2</v>
      </c>
      <c r="E41" s="351">
        <v>187</v>
      </c>
    </row>
    <row r="42" spans="1:5" ht="15">
      <c r="A42" s="509">
        <v>30</v>
      </c>
      <c r="B42" s="510" t="s">
        <v>697</v>
      </c>
      <c r="C42" s="351">
        <v>2</v>
      </c>
      <c r="D42" s="351">
        <v>7</v>
      </c>
      <c r="E42" s="351">
        <v>662</v>
      </c>
    </row>
    <row r="43" spans="1:5" ht="15">
      <c r="A43" s="509">
        <v>31</v>
      </c>
      <c r="B43" s="510" t="s">
        <v>809</v>
      </c>
      <c r="C43" s="351">
        <v>0</v>
      </c>
      <c r="D43" s="351">
        <v>12</v>
      </c>
      <c r="E43" s="351">
        <v>1727</v>
      </c>
    </row>
    <row r="44" spans="1:5" ht="15">
      <c r="A44" s="509">
        <v>32</v>
      </c>
      <c r="B44" s="510" t="s">
        <v>699</v>
      </c>
      <c r="C44" s="351">
        <v>3</v>
      </c>
      <c r="D44" s="351">
        <v>9</v>
      </c>
      <c r="E44" s="351">
        <v>156</v>
      </c>
    </row>
    <row r="45" spans="1:5" ht="15">
      <c r="A45" s="509">
        <v>33</v>
      </c>
      <c r="B45" s="510" t="s">
        <v>700</v>
      </c>
      <c r="C45" s="351">
        <v>1</v>
      </c>
      <c r="D45" s="351">
        <v>1</v>
      </c>
      <c r="E45" s="351">
        <v>1125</v>
      </c>
    </row>
    <row r="46" spans="1:5" ht="15">
      <c r="A46" s="509">
        <v>34</v>
      </c>
      <c r="B46" s="510" t="s">
        <v>701</v>
      </c>
      <c r="C46" s="351">
        <v>2</v>
      </c>
      <c r="D46" s="351">
        <v>5</v>
      </c>
      <c r="E46" s="351">
        <v>321</v>
      </c>
    </row>
    <row r="47" spans="1:5" ht="15">
      <c r="A47" s="509">
        <v>35</v>
      </c>
      <c r="B47" s="510" t="s">
        <v>702</v>
      </c>
      <c r="C47" s="351">
        <v>3</v>
      </c>
      <c r="D47" s="351">
        <v>3</v>
      </c>
      <c r="E47" s="351">
        <v>2685</v>
      </c>
    </row>
    <row r="48" spans="1:5" ht="15">
      <c r="A48" s="509">
        <v>36</v>
      </c>
      <c r="B48" s="510" t="s">
        <v>717</v>
      </c>
      <c r="C48" s="351">
        <v>0</v>
      </c>
      <c r="D48" s="351">
        <v>2</v>
      </c>
      <c r="E48" s="351">
        <v>3</v>
      </c>
    </row>
    <row r="49" spans="1:5" ht="15">
      <c r="A49" s="509">
        <v>37</v>
      </c>
      <c r="B49" s="510" t="s">
        <v>703</v>
      </c>
      <c r="C49" s="351">
        <v>0</v>
      </c>
      <c r="D49" s="351">
        <v>12</v>
      </c>
      <c r="E49" s="351">
        <v>3985</v>
      </c>
    </row>
    <row r="50" spans="1:5" ht="15">
      <c r="A50" s="509">
        <v>38</v>
      </c>
      <c r="B50" s="510" t="s">
        <v>704</v>
      </c>
      <c r="C50" s="351">
        <v>0</v>
      </c>
      <c r="D50" s="351">
        <v>1</v>
      </c>
      <c r="E50" s="351">
        <v>3150</v>
      </c>
    </row>
    <row r="51" spans="1:5" ht="15">
      <c r="A51" s="509">
        <v>39</v>
      </c>
      <c r="B51" s="510" t="s">
        <v>705</v>
      </c>
      <c r="C51" s="351">
        <v>2</v>
      </c>
      <c r="D51" s="351">
        <v>3</v>
      </c>
      <c r="E51" s="351">
        <v>3642</v>
      </c>
    </row>
    <row r="52" spans="1:5" ht="15">
      <c r="A52" s="509">
        <v>40</v>
      </c>
      <c r="B52" s="510" t="s">
        <v>706</v>
      </c>
      <c r="C52" s="351">
        <v>2</v>
      </c>
      <c r="D52" s="351">
        <v>3</v>
      </c>
      <c r="E52" s="351">
        <v>724</v>
      </c>
    </row>
    <row r="53" spans="1:5" ht="15">
      <c r="A53" s="509">
        <v>41</v>
      </c>
      <c r="B53" s="510" t="s">
        <v>707</v>
      </c>
      <c r="C53" s="351">
        <v>3</v>
      </c>
      <c r="D53" s="351">
        <v>3</v>
      </c>
      <c r="E53" s="351">
        <v>2908</v>
      </c>
    </row>
    <row r="54" spans="1:5" ht="15">
      <c r="A54" s="509">
        <v>42</v>
      </c>
      <c r="B54" s="510" t="s">
        <v>708</v>
      </c>
      <c r="C54" s="351">
        <v>1</v>
      </c>
      <c r="D54" s="351">
        <v>12</v>
      </c>
      <c r="E54" s="351">
        <v>2070</v>
      </c>
    </row>
    <row r="55" spans="1:5" ht="15">
      <c r="A55" s="509">
        <v>43</v>
      </c>
      <c r="B55" s="510" t="s">
        <v>709</v>
      </c>
      <c r="C55" s="351">
        <v>1</v>
      </c>
      <c r="D55" s="351">
        <v>3</v>
      </c>
      <c r="E55" s="351">
        <v>1261</v>
      </c>
    </row>
    <row r="56" spans="1:5" ht="15">
      <c r="A56" s="509">
        <v>44</v>
      </c>
      <c r="B56" s="510" t="s">
        <v>710</v>
      </c>
      <c r="C56" s="351">
        <v>0</v>
      </c>
      <c r="D56" s="351">
        <v>1</v>
      </c>
      <c r="E56" s="351">
        <v>18</v>
      </c>
    </row>
    <row r="57" spans="1:5" ht="15">
      <c r="A57" s="509">
        <v>45</v>
      </c>
      <c r="B57" s="510" t="s">
        <v>711</v>
      </c>
      <c r="C57" s="351">
        <v>3</v>
      </c>
      <c r="D57" s="351">
        <v>12</v>
      </c>
      <c r="E57" s="351">
        <v>559</v>
      </c>
    </row>
    <row r="58" spans="1:5" ht="15">
      <c r="A58" s="509">
        <v>46</v>
      </c>
      <c r="B58" s="510" t="s">
        <v>712</v>
      </c>
      <c r="C58" s="351">
        <v>3</v>
      </c>
      <c r="D58" s="351">
        <v>12</v>
      </c>
      <c r="E58" s="351">
        <v>240</v>
      </c>
    </row>
    <row r="59" spans="1:5" ht="15">
      <c r="A59" s="509">
        <v>47</v>
      </c>
      <c r="B59" s="510" t="s">
        <v>810</v>
      </c>
      <c r="C59" s="351">
        <v>1</v>
      </c>
      <c r="D59" s="351">
        <v>9</v>
      </c>
      <c r="E59" s="351">
        <v>1572</v>
      </c>
    </row>
    <row r="60" spans="1:5" ht="15">
      <c r="A60" s="509">
        <v>48</v>
      </c>
      <c r="B60" s="510" t="s">
        <v>718</v>
      </c>
      <c r="C60" s="351">
        <v>0</v>
      </c>
      <c r="D60" s="351">
        <v>12</v>
      </c>
      <c r="E60" s="351">
        <v>70</v>
      </c>
    </row>
    <row r="61" spans="1:5" ht="15">
      <c r="A61" s="509">
        <v>49</v>
      </c>
      <c r="B61" s="510" t="s">
        <v>719</v>
      </c>
      <c r="C61" s="351">
        <v>2</v>
      </c>
      <c r="D61" s="351">
        <v>6</v>
      </c>
      <c r="E61" s="351">
        <v>4650</v>
      </c>
    </row>
    <row r="62" spans="1:5" ht="15">
      <c r="A62" s="509">
        <v>50</v>
      </c>
      <c r="B62" s="510" t="s">
        <v>714</v>
      </c>
      <c r="C62" s="351">
        <v>1</v>
      </c>
      <c r="D62" s="351">
        <v>1</v>
      </c>
      <c r="E62" s="351">
        <v>131</v>
      </c>
    </row>
    <row r="63" spans="1:5" ht="15">
      <c r="A63" s="509">
        <v>51</v>
      </c>
      <c r="B63" s="510" t="s">
        <v>720</v>
      </c>
      <c r="C63" s="351">
        <v>3</v>
      </c>
      <c r="D63" s="351">
        <v>3</v>
      </c>
      <c r="E63" s="351">
        <v>2725</v>
      </c>
    </row>
    <row r="64" spans="1:5">
      <c r="A64" s="512"/>
      <c r="B64" s="513" t="s">
        <v>19</v>
      </c>
      <c r="C64" s="512">
        <f>SUM(C13:C63)</f>
        <v>73</v>
      </c>
      <c r="D64" s="512">
        <f>SUM(D13:D63)</f>
        <v>312</v>
      </c>
      <c r="E64" s="512">
        <f>SUM(E13:E63)</f>
        <v>83445</v>
      </c>
    </row>
    <row r="65" spans="1:5">
      <c r="A65" s="514"/>
      <c r="B65" s="515"/>
    </row>
    <row r="66" spans="1:5">
      <c r="A66" s="514"/>
    </row>
    <row r="67" spans="1:5" ht="13.9" customHeight="1">
      <c r="A67" s="516"/>
      <c r="B67" s="516"/>
      <c r="C67" s="516"/>
    </row>
    <row r="68" spans="1:5">
      <c r="A68" s="517"/>
      <c r="B68" s="518"/>
      <c r="C68" s="518"/>
    </row>
    <row r="69" spans="1:5" ht="25.5">
      <c r="A69" s="307" t="s">
        <v>12</v>
      </c>
      <c r="E69" s="462" t="s">
        <v>14</v>
      </c>
    </row>
    <row r="70" spans="1:5" ht="25.5">
      <c r="E70" s="462" t="s">
        <v>20</v>
      </c>
    </row>
  </sheetData>
  <autoFilter ref="A12:E12">
    <sortState ref="A13:E62">
      <sortCondition ref="B12"/>
    </sortState>
  </autoFilter>
  <mergeCells count="6">
    <mergeCell ref="C3:E3"/>
    <mergeCell ref="A5:E5"/>
    <mergeCell ref="D9:E9"/>
    <mergeCell ref="A10:A11"/>
    <mergeCell ref="B10:B11"/>
    <mergeCell ref="C10:E10"/>
  </mergeCells>
  <printOptions horizontalCentered="1"/>
  <pageMargins left="0.16" right="0.27" top="0.23622047244094499" bottom="0" header="0.2" footer="0.31496062992126"/>
  <pageSetup paperSize="9" scale="93" orientation="landscape" r:id="rId1"/>
  <rowBreaks count="1" manualBreakCount="1">
    <brk id="39" max="4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69"/>
  <sheetViews>
    <sheetView view="pageBreakPreview" zoomScale="85" zoomScaleSheetLayoutView="85" workbookViewId="0">
      <pane xSplit="2" ySplit="10" topLeftCell="C59" activePane="bottomRight" state="frozen"/>
      <selection activeCell="F66" sqref="F66"/>
      <selection pane="topRight" activeCell="F66" sqref="F66"/>
      <selection pane="bottomLeft" activeCell="F66" sqref="F66"/>
      <selection pane="bottomRight" activeCell="G66" sqref="G66"/>
    </sheetView>
  </sheetViews>
  <sheetFormatPr defaultRowHeight="12.75"/>
  <cols>
    <col min="1" max="1" width="8.28515625" customWidth="1"/>
    <col min="2" max="2" width="16.28515625" customWidth="1"/>
    <col min="3" max="3" width="15.5703125" customWidth="1"/>
    <col min="4" max="5" width="13.5703125" customWidth="1"/>
    <col min="6" max="6" width="12.85546875" customWidth="1"/>
    <col min="7" max="8" width="15.28515625" customWidth="1"/>
    <col min="9" max="9" width="15.42578125" customWidth="1"/>
    <col min="10" max="10" width="13.28515625" customWidth="1"/>
  </cols>
  <sheetData>
    <row r="1" spans="1:11" ht="18">
      <c r="I1" s="1204" t="s">
        <v>654</v>
      </c>
      <c r="J1" s="1204"/>
    </row>
    <row r="2" spans="1:11" ht="18">
      <c r="A2" s="1141" t="s">
        <v>0</v>
      </c>
      <c r="B2" s="1141"/>
      <c r="C2" s="1141"/>
      <c r="D2" s="1141"/>
      <c r="E2" s="1141"/>
      <c r="F2" s="1141"/>
      <c r="G2" s="1141"/>
      <c r="H2" s="1141"/>
      <c r="I2" s="1141"/>
      <c r="J2" s="1141"/>
      <c r="K2" s="260"/>
    </row>
    <row r="3" spans="1:11" ht="21">
      <c r="A3" s="1142" t="s">
        <v>546</v>
      </c>
      <c r="B3" s="1142"/>
      <c r="C3" s="1142"/>
      <c r="D3" s="1142"/>
      <c r="E3" s="1142"/>
      <c r="F3" s="1142"/>
      <c r="G3" s="1142"/>
      <c r="H3" s="1142"/>
      <c r="I3" s="1142"/>
      <c r="J3" s="1142"/>
      <c r="K3" s="261"/>
    </row>
    <row r="4" spans="1:11" ht="20.25" customHeight="1">
      <c r="A4" s="1350" t="s">
        <v>587</v>
      </c>
      <c r="B4" s="1350"/>
      <c r="C4" s="1350"/>
      <c r="D4" s="1350"/>
      <c r="E4" s="1350"/>
      <c r="F4" s="1350"/>
      <c r="G4" s="1350"/>
      <c r="H4" s="1350"/>
      <c r="I4" s="1350"/>
      <c r="J4" s="1350"/>
    </row>
    <row r="5" spans="1:11" ht="20.25" customHeight="1">
      <c r="A5" s="1227" t="s">
        <v>745</v>
      </c>
      <c r="B5" s="1227"/>
      <c r="C5" s="1227"/>
      <c r="D5" s="636"/>
      <c r="E5" s="636"/>
      <c r="F5" s="636"/>
      <c r="G5" s="636"/>
      <c r="H5" s="636"/>
      <c r="I5" s="1351"/>
      <c r="J5" s="1351"/>
    </row>
    <row r="6" spans="1:11" ht="15" customHeight="1">
      <c r="A6" s="1349" t="s">
        <v>66</v>
      </c>
      <c r="B6" s="1349" t="s">
        <v>40</v>
      </c>
      <c r="C6" s="1349" t="s">
        <v>404</v>
      </c>
      <c r="D6" s="1349" t="s">
        <v>385</v>
      </c>
      <c r="E6" s="1346" t="s">
        <v>449</v>
      </c>
      <c r="F6" s="1349" t="s">
        <v>384</v>
      </c>
      <c r="G6" s="1349"/>
      <c r="H6" s="1349"/>
      <c r="I6" s="1349" t="s">
        <v>408</v>
      </c>
      <c r="J6" s="1346" t="s">
        <v>409</v>
      </c>
    </row>
    <row r="7" spans="1:11" ht="12.75" customHeight="1">
      <c r="A7" s="1349"/>
      <c r="B7" s="1349"/>
      <c r="C7" s="1349"/>
      <c r="D7" s="1349"/>
      <c r="E7" s="1347"/>
      <c r="F7" s="1349" t="s">
        <v>405</v>
      </c>
      <c r="G7" s="1346" t="s">
        <v>406</v>
      </c>
      <c r="H7" s="1349" t="s">
        <v>407</v>
      </c>
      <c r="I7" s="1349"/>
      <c r="J7" s="1347"/>
    </row>
    <row r="8" spans="1:11" ht="20.25" customHeight="1">
      <c r="A8" s="1349"/>
      <c r="B8" s="1349"/>
      <c r="C8" s="1349"/>
      <c r="D8" s="1349"/>
      <c r="E8" s="1347"/>
      <c r="F8" s="1349"/>
      <c r="G8" s="1347"/>
      <c r="H8" s="1349"/>
      <c r="I8" s="1349"/>
      <c r="J8" s="1347"/>
    </row>
    <row r="9" spans="1:11" ht="57.75" customHeight="1">
      <c r="A9" s="1349"/>
      <c r="B9" s="1349"/>
      <c r="C9" s="1349"/>
      <c r="D9" s="1349"/>
      <c r="E9" s="1348"/>
      <c r="F9" s="1349"/>
      <c r="G9" s="1348"/>
      <c r="H9" s="1349"/>
      <c r="I9" s="1349"/>
      <c r="J9" s="1348"/>
    </row>
    <row r="10" spans="1:11" ht="15">
      <c r="A10" s="637">
        <v>1</v>
      </c>
      <c r="B10" s="637">
        <v>2</v>
      </c>
      <c r="C10" s="638">
        <v>3</v>
      </c>
      <c r="D10" s="637">
        <v>4</v>
      </c>
      <c r="E10" s="638">
        <v>5</v>
      </c>
      <c r="F10" s="637">
        <v>6</v>
      </c>
      <c r="G10" s="638">
        <v>7</v>
      </c>
      <c r="H10" s="637">
        <v>8</v>
      </c>
      <c r="I10" s="638">
        <v>9</v>
      </c>
      <c r="J10" s="637">
        <v>10</v>
      </c>
    </row>
    <row r="11" spans="1:11" s="642" customFormat="1" ht="15">
      <c r="A11" s="639">
        <v>1</v>
      </c>
      <c r="B11" s="628" t="s">
        <v>670</v>
      </c>
      <c r="C11" s="640">
        <v>0</v>
      </c>
      <c r="D11" s="640">
        <v>0</v>
      </c>
      <c r="E11" s="640">
        <v>0</v>
      </c>
      <c r="F11" s="640">
        <v>0</v>
      </c>
      <c r="G11" s="640">
        <v>0</v>
      </c>
      <c r="H11" s="640">
        <v>0</v>
      </c>
      <c r="I11" s="640">
        <v>0</v>
      </c>
      <c r="J11" s="641">
        <v>0</v>
      </c>
    </row>
    <row r="12" spans="1:11" s="642" customFormat="1" ht="15">
      <c r="A12" s="639">
        <v>2</v>
      </c>
      <c r="B12" s="628" t="s">
        <v>671</v>
      </c>
      <c r="C12" s="640">
        <v>0</v>
      </c>
      <c r="D12" s="640">
        <v>0</v>
      </c>
      <c r="E12" s="640">
        <v>0</v>
      </c>
      <c r="F12" s="640">
        <v>0</v>
      </c>
      <c r="G12" s="640">
        <v>0</v>
      </c>
      <c r="H12" s="640">
        <v>0</v>
      </c>
      <c r="I12" s="640">
        <v>0</v>
      </c>
      <c r="J12" s="641">
        <v>0</v>
      </c>
    </row>
    <row r="13" spans="1:11" s="642" customFormat="1" ht="15">
      <c r="A13" s="639">
        <v>3</v>
      </c>
      <c r="B13" s="628" t="s">
        <v>844</v>
      </c>
      <c r="C13" s="640">
        <v>0</v>
      </c>
      <c r="D13" s="640">
        <v>0</v>
      </c>
      <c r="E13" s="640">
        <v>0</v>
      </c>
      <c r="F13" s="640">
        <v>0</v>
      </c>
      <c r="G13" s="640">
        <v>0</v>
      </c>
      <c r="H13" s="640">
        <v>0</v>
      </c>
      <c r="I13" s="640">
        <v>0</v>
      </c>
      <c r="J13" s="641">
        <v>0</v>
      </c>
    </row>
    <row r="14" spans="1:11" s="642" customFormat="1" ht="15">
      <c r="A14" s="639">
        <v>4</v>
      </c>
      <c r="B14" s="628" t="s">
        <v>673</v>
      </c>
      <c r="C14" s="640" t="s">
        <v>855</v>
      </c>
      <c r="D14" s="640">
        <v>1497</v>
      </c>
      <c r="E14" s="640">
        <v>0</v>
      </c>
      <c r="F14" s="640" t="s">
        <v>856</v>
      </c>
      <c r="G14" s="640">
        <v>20</v>
      </c>
      <c r="H14" s="640">
        <f>D14-G14</f>
        <v>1477</v>
      </c>
      <c r="I14" s="640">
        <v>0</v>
      </c>
      <c r="J14" s="641">
        <v>0</v>
      </c>
    </row>
    <row r="15" spans="1:11" s="642" customFormat="1" ht="15">
      <c r="A15" s="639">
        <v>5</v>
      </c>
      <c r="B15" s="628" t="s">
        <v>674</v>
      </c>
      <c r="C15" s="640">
        <v>0</v>
      </c>
      <c r="D15" s="640">
        <v>0</v>
      </c>
      <c r="E15" s="640">
        <v>0</v>
      </c>
      <c r="F15" s="640">
        <v>0</v>
      </c>
      <c r="G15" s="640">
        <v>0</v>
      </c>
      <c r="H15" s="640">
        <v>0</v>
      </c>
      <c r="I15" s="640">
        <v>0</v>
      </c>
      <c r="J15" s="641">
        <v>0</v>
      </c>
    </row>
    <row r="16" spans="1:11" s="642" customFormat="1" ht="15">
      <c r="A16" s="639">
        <v>6</v>
      </c>
      <c r="B16" s="628" t="s">
        <v>675</v>
      </c>
      <c r="C16" s="640">
        <v>0</v>
      </c>
      <c r="D16" s="640">
        <v>0</v>
      </c>
      <c r="E16" s="640">
        <v>0</v>
      </c>
      <c r="F16" s="640">
        <v>0</v>
      </c>
      <c r="G16" s="640">
        <v>0</v>
      </c>
      <c r="H16" s="640">
        <v>0</v>
      </c>
      <c r="I16" s="640">
        <v>0</v>
      </c>
      <c r="J16" s="641">
        <v>0</v>
      </c>
    </row>
    <row r="17" spans="1:10" s="642" customFormat="1" ht="15">
      <c r="A17" s="639">
        <v>7</v>
      </c>
      <c r="B17" s="628" t="s">
        <v>676</v>
      </c>
      <c r="C17" s="640">
        <v>0</v>
      </c>
      <c r="D17" s="640">
        <v>0</v>
      </c>
      <c r="E17" s="640">
        <v>0</v>
      </c>
      <c r="F17" s="640">
        <v>0</v>
      </c>
      <c r="G17" s="640">
        <v>0</v>
      </c>
      <c r="H17" s="640">
        <v>0</v>
      </c>
      <c r="I17" s="640">
        <v>0</v>
      </c>
      <c r="J17" s="641">
        <v>0</v>
      </c>
    </row>
    <row r="18" spans="1:10" s="642" customFormat="1" ht="15">
      <c r="A18" s="639">
        <v>8</v>
      </c>
      <c r="B18" s="628" t="s">
        <v>677</v>
      </c>
      <c r="C18" s="640">
        <v>0</v>
      </c>
      <c r="D18" s="640">
        <v>0</v>
      </c>
      <c r="E18" s="640">
        <v>0</v>
      </c>
      <c r="F18" s="640">
        <v>0</v>
      </c>
      <c r="G18" s="640">
        <v>0</v>
      </c>
      <c r="H18" s="640">
        <v>0</v>
      </c>
      <c r="I18" s="640">
        <v>0</v>
      </c>
      <c r="J18" s="641">
        <v>0</v>
      </c>
    </row>
    <row r="19" spans="1:10" s="642" customFormat="1" ht="15">
      <c r="A19" s="639">
        <v>9</v>
      </c>
      <c r="B19" s="628" t="s">
        <v>678</v>
      </c>
      <c r="C19" s="640">
        <v>0</v>
      </c>
      <c r="D19" s="640">
        <v>0</v>
      </c>
      <c r="E19" s="640">
        <v>0</v>
      </c>
      <c r="F19" s="640">
        <v>0</v>
      </c>
      <c r="G19" s="640">
        <v>0</v>
      </c>
      <c r="H19" s="640">
        <v>0</v>
      </c>
      <c r="I19" s="640">
        <v>0</v>
      </c>
      <c r="J19" s="641">
        <v>0</v>
      </c>
    </row>
    <row r="20" spans="1:10" s="642" customFormat="1" ht="15">
      <c r="A20" s="639">
        <v>10</v>
      </c>
      <c r="B20" s="628" t="s">
        <v>679</v>
      </c>
      <c r="C20" s="640">
        <v>0</v>
      </c>
      <c r="D20" s="640">
        <v>0</v>
      </c>
      <c r="E20" s="640">
        <v>0</v>
      </c>
      <c r="F20" s="640">
        <v>0</v>
      </c>
      <c r="G20" s="640">
        <v>0</v>
      </c>
      <c r="H20" s="640">
        <v>0</v>
      </c>
      <c r="I20" s="640">
        <v>0</v>
      </c>
      <c r="J20" s="641">
        <v>0</v>
      </c>
    </row>
    <row r="21" spans="1:10" s="642" customFormat="1" ht="15">
      <c r="A21" s="639">
        <v>11</v>
      </c>
      <c r="B21" s="628" t="s">
        <v>680</v>
      </c>
      <c r="C21" s="640">
        <v>0</v>
      </c>
      <c r="D21" s="640">
        <v>0</v>
      </c>
      <c r="E21" s="640">
        <v>0</v>
      </c>
      <c r="F21" s="640">
        <v>0</v>
      </c>
      <c r="G21" s="640">
        <v>0</v>
      </c>
      <c r="H21" s="640">
        <v>0</v>
      </c>
      <c r="I21" s="640">
        <v>0</v>
      </c>
      <c r="J21" s="641">
        <v>0</v>
      </c>
    </row>
    <row r="22" spans="1:10" s="642" customFormat="1" ht="15">
      <c r="A22" s="639">
        <v>12</v>
      </c>
      <c r="B22" s="628" t="s">
        <v>681</v>
      </c>
      <c r="C22" s="640">
        <v>0</v>
      </c>
      <c r="D22" s="640">
        <v>0</v>
      </c>
      <c r="E22" s="640">
        <v>0</v>
      </c>
      <c r="F22" s="640">
        <v>0</v>
      </c>
      <c r="G22" s="640">
        <v>0</v>
      </c>
      <c r="H22" s="640">
        <v>0</v>
      </c>
      <c r="I22" s="640">
        <v>0</v>
      </c>
      <c r="J22" s="641">
        <v>0</v>
      </c>
    </row>
    <row r="23" spans="1:10" s="642" customFormat="1" ht="15">
      <c r="A23" s="639">
        <v>13</v>
      </c>
      <c r="B23" s="628" t="s">
        <v>682</v>
      </c>
      <c r="C23" s="640">
        <v>0</v>
      </c>
      <c r="D23" s="640">
        <v>0</v>
      </c>
      <c r="E23" s="640">
        <v>0</v>
      </c>
      <c r="F23" s="640">
        <v>0</v>
      </c>
      <c r="G23" s="640">
        <v>0</v>
      </c>
      <c r="H23" s="640">
        <v>0</v>
      </c>
      <c r="I23" s="640">
        <v>0</v>
      </c>
      <c r="J23" s="641">
        <v>0</v>
      </c>
    </row>
    <row r="24" spans="1:10" s="642" customFormat="1" ht="15">
      <c r="A24" s="639">
        <v>14</v>
      </c>
      <c r="B24" s="628" t="s">
        <v>683</v>
      </c>
      <c r="C24" s="640">
        <v>0</v>
      </c>
      <c r="D24" s="640">
        <v>0</v>
      </c>
      <c r="E24" s="640">
        <v>0</v>
      </c>
      <c r="F24" s="640">
        <v>0</v>
      </c>
      <c r="G24" s="640">
        <v>0</v>
      </c>
      <c r="H24" s="640">
        <v>0</v>
      </c>
      <c r="I24" s="640">
        <v>0</v>
      </c>
      <c r="J24" s="641">
        <v>0</v>
      </c>
    </row>
    <row r="25" spans="1:10" s="642" customFormat="1" ht="15">
      <c r="A25" s="639">
        <v>15</v>
      </c>
      <c r="B25" s="628" t="s">
        <v>684</v>
      </c>
      <c r="C25" s="640" t="s">
        <v>855</v>
      </c>
      <c r="D25" s="640">
        <v>1485</v>
      </c>
      <c r="E25" s="640">
        <v>0</v>
      </c>
      <c r="F25" s="640" t="s">
        <v>856</v>
      </c>
      <c r="G25" s="640">
        <v>1485</v>
      </c>
      <c r="H25" s="640">
        <v>0</v>
      </c>
      <c r="I25" s="640">
        <v>0</v>
      </c>
      <c r="J25" s="641">
        <v>0</v>
      </c>
    </row>
    <row r="26" spans="1:10" s="642" customFormat="1" ht="15">
      <c r="A26" s="639">
        <v>16</v>
      </c>
      <c r="B26" s="628" t="s">
        <v>685</v>
      </c>
      <c r="C26" s="640">
        <v>0</v>
      </c>
      <c r="D26" s="640">
        <v>0</v>
      </c>
      <c r="E26" s="640">
        <v>0</v>
      </c>
      <c r="F26" s="640">
        <v>0</v>
      </c>
      <c r="G26" s="640">
        <v>0</v>
      </c>
      <c r="H26" s="640">
        <v>0</v>
      </c>
      <c r="I26" s="640">
        <v>0</v>
      </c>
      <c r="J26" s="641">
        <v>0</v>
      </c>
    </row>
    <row r="27" spans="1:10" s="642" customFormat="1" ht="15">
      <c r="A27" s="639">
        <v>17</v>
      </c>
      <c r="B27" s="628" t="s">
        <v>686</v>
      </c>
      <c r="C27" s="640">
        <v>0</v>
      </c>
      <c r="D27" s="640">
        <v>0</v>
      </c>
      <c r="E27" s="640">
        <v>0</v>
      </c>
      <c r="F27" s="640">
        <v>0</v>
      </c>
      <c r="G27" s="640">
        <v>0</v>
      </c>
      <c r="H27" s="640">
        <v>0</v>
      </c>
      <c r="I27" s="640">
        <v>0</v>
      </c>
      <c r="J27" s="641">
        <v>0</v>
      </c>
    </row>
    <row r="28" spans="1:10" s="642" customFormat="1" ht="15">
      <c r="A28" s="639">
        <v>18</v>
      </c>
      <c r="B28" s="628" t="s">
        <v>687</v>
      </c>
      <c r="C28" s="640" t="s">
        <v>855</v>
      </c>
      <c r="D28" s="640">
        <v>1593</v>
      </c>
      <c r="E28" s="640">
        <v>0</v>
      </c>
      <c r="F28" s="640" t="s">
        <v>857</v>
      </c>
      <c r="G28" s="640">
        <v>0</v>
      </c>
      <c r="H28" s="640">
        <v>0</v>
      </c>
      <c r="I28" s="640">
        <v>0</v>
      </c>
      <c r="J28" s="641">
        <v>0</v>
      </c>
    </row>
    <row r="29" spans="1:10" s="642" customFormat="1" ht="15">
      <c r="A29" s="639">
        <v>19</v>
      </c>
      <c r="B29" s="628" t="s">
        <v>688</v>
      </c>
      <c r="C29" s="640">
        <v>0</v>
      </c>
      <c r="D29" s="640">
        <v>0</v>
      </c>
      <c r="E29" s="640">
        <v>0</v>
      </c>
      <c r="F29" s="640">
        <v>0</v>
      </c>
      <c r="G29" s="640">
        <v>0</v>
      </c>
      <c r="H29" s="640">
        <v>0</v>
      </c>
      <c r="I29" s="640">
        <v>0</v>
      </c>
      <c r="J29" s="641">
        <v>0</v>
      </c>
    </row>
    <row r="30" spans="1:10" s="642" customFormat="1" ht="15">
      <c r="A30" s="639">
        <v>20</v>
      </c>
      <c r="B30" s="628" t="s">
        <v>689</v>
      </c>
      <c r="C30" s="640">
        <v>0</v>
      </c>
      <c r="D30" s="640">
        <v>0</v>
      </c>
      <c r="E30" s="640">
        <v>0</v>
      </c>
      <c r="F30" s="640">
        <v>0</v>
      </c>
      <c r="G30" s="640">
        <v>0</v>
      </c>
      <c r="H30" s="640">
        <v>0</v>
      </c>
      <c r="I30" s="640">
        <v>0</v>
      </c>
      <c r="J30" s="641">
        <v>0</v>
      </c>
    </row>
    <row r="31" spans="1:10" s="642" customFormat="1" ht="15">
      <c r="A31" s="639">
        <v>21</v>
      </c>
      <c r="B31" s="628" t="s">
        <v>690</v>
      </c>
      <c r="C31" s="640">
        <v>0</v>
      </c>
      <c r="D31" s="640">
        <v>0</v>
      </c>
      <c r="E31" s="640">
        <v>0</v>
      </c>
      <c r="F31" s="640">
        <v>0</v>
      </c>
      <c r="G31" s="640">
        <v>0</v>
      </c>
      <c r="H31" s="640">
        <v>0</v>
      </c>
      <c r="I31" s="640">
        <v>0</v>
      </c>
      <c r="J31" s="641">
        <v>0</v>
      </c>
    </row>
    <row r="32" spans="1:10" s="642" customFormat="1" ht="15">
      <c r="A32" s="639">
        <v>22</v>
      </c>
      <c r="B32" s="628" t="s">
        <v>691</v>
      </c>
      <c r="C32" s="640">
        <v>0</v>
      </c>
      <c r="D32" s="640">
        <v>0</v>
      </c>
      <c r="E32" s="640">
        <v>0</v>
      </c>
      <c r="F32" s="640">
        <v>0</v>
      </c>
      <c r="G32" s="640">
        <v>0</v>
      </c>
      <c r="H32" s="640">
        <v>0</v>
      </c>
      <c r="I32" s="640">
        <v>0</v>
      </c>
      <c r="J32" s="641">
        <v>0</v>
      </c>
    </row>
    <row r="33" spans="1:10" s="642" customFormat="1" ht="15">
      <c r="A33" s="639">
        <v>23</v>
      </c>
      <c r="B33" s="628" t="s">
        <v>692</v>
      </c>
      <c r="C33" s="640">
        <v>0</v>
      </c>
      <c r="D33" s="640">
        <v>0</v>
      </c>
      <c r="E33" s="640">
        <v>0</v>
      </c>
      <c r="F33" s="640">
        <v>0</v>
      </c>
      <c r="G33" s="640">
        <v>0</v>
      </c>
      <c r="H33" s="640">
        <v>0</v>
      </c>
      <c r="I33" s="640">
        <v>0</v>
      </c>
      <c r="J33" s="641">
        <v>0</v>
      </c>
    </row>
    <row r="34" spans="1:10" s="642" customFormat="1" ht="15">
      <c r="A34" s="639">
        <v>24</v>
      </c>
      <c r="B34" s="628" t="s">
        <v>715</v>
      </c>
      <c r="C34" s="640">
        <v>0</v>
      </c>
      <c r="D34" s="640">
        <v>0</v>
      </c>
      <c r="E34" s="640">
        <v>0</v>
      </c>
      <c r="F34" s="640">
        <v>0</v>
      </c>
      <c r="G34" s="640">
        <v>0</v>
      </c>
      <c r="H34" s="640">
        <v>0</v>
      </c>
      <c r="I34" s="640">
        <v>0</v>
      </c>
      <c r="J34" s="641">
        <v>0</v>
      </c>
    </row>
    <row r="35" spans="1:10" s="642" customFormat="1" ht="15">
      <c r="A35" s="639">
        <v>25</v>
      </c>
      <c r="B35" s="628" t="s">
        <v>693</v>
      </c>
      <c r="C35" s="643">
        <v>0</v>
      </c>
      <c r="D35" s="643">
        <v>0</v>
      </c>
      <c r="E35" s="643">
        <v>0</v>
      </c>
      <c r="F35" s="643">
        <v>0</v>
      </c>
      <c r="G35" s="643">
        <v>0</v>
      </c>
      <c r="H35" s="643">
        <v>0</v>
      </c>
      <c r="I35" s="643">
        <v>0</v>
      </c>
      <c r="J35" s="641">
        <v>0</v>
      </c>
    </row>
    <row r="36" spans="1:10" s="642" customFormat="1" ht="15">
      <c r="A36" s="639">
        <v>26</v>
      </c>
      <c r="B36" s="628" t="s">
        <v>694</v>
      </c>
      <c r="C36" s="643">
        <v>0</v>
      </c>
      <c r="D36" s="643">
        <v>0</v>
      </c>
      <c r="E36" s="643">
        <v>0</v>
      </c>
      <c r="F36" s="643">
        <v>0</v>
      </c>
      <c r="G36" s="643">
        <v>0</v>
      </c>
      <c r="H36" s="643">
        <v>0</v>
      </c>
      <c r="I36" s="643">
        <v>0</v>
      </c>
      <c r="J36" s="641">
        <v>0</v>
      </c>
    </row>
    <row r="37" spans="1:10" s="642" customFormat="1" ht="15">
      <c r="A37" s="639">
        <v>27</v>
      </c>
      <c r="B37" s="628" t="s">
        <v>695</v>
      </c>
      <c r="C37" s="640">
        <v>0</v>
      </c>
      <c r="D37" s="640">
        <v>0</v>
      </c>
      <c r="E37" s="640">
        <v>0</v>
      </c>
      <c r="F37" s="640">
        <v>0</v>
      </c>
      <c r="G37" s="640">
        <v>0</v>
      </c>
      <c r="H37" s="640">
        <v>0</v>
      </c>
      <c r="I37" s="640">
        <v>0</v>
      </c>
      <c r="J37" s="641">
        <v>0</v>
      </c>
    </row>
    <row r="38" spans="1:10" s="642" customFormat="1" ht="15">
      <c r="A38" s="639">
        <v>28</v>
      </c>
      <c r="B38" s="628" t="s">
        <v>696</v>
      </c>
      <c r="C38" s="640">
        <v>0</v>
      </c>
      <c r="D38" s="640">
        <v>0</v>
      </c>
      <c r="E38" s="640">
        <v>0</v>
      </c>
      <c r="F38" s="640">
        <v>0</v>
      </c>
      <c r="G38" s="640">
        <v>0</v>
      </c>
      <c r="H38" s="640">
        <v>0</v>
      </c>
      <c r="I38" s="640">
        <v>0</v>
      </c>
      <c r="J38" s="641">
        <v>0</v>
      </c>
    </row>
    <row r="39" spans="1:10" s="642" customFormat="1" ht="15">
      <c r="A39" s="639">
        <v>29</v>
      </c>
      <c r="B39" s="628" t="s">
        <v>716</v>
      </c>
      <c r="C39" s="640">
        <v>0</v>
      </c>
      <c r="D39" s="640">
        <v>0</v>
      </c>
      <c r="E39" s="640">
        <v>0</v>
      </c>
      <c r="F39" s="640">
        <v>0</v>
      </c>
      <c r="G39" s="640">
        <v>0</v>
      </c>
      <c r="H39" s="640">
        <v>0</v>
      </c>
      <c r="I39" s="640">
        <v>0</v>
      </c>
      <c r="J39" s="641">
        <v>0</v>
      </c>
    </row>
    <row r="40" spans="1:10" s="642" customFormat="1" ht="15">
      <c r="A40" s="639">
        <v>30</v>
      </c>
      <c r="B40" s="628" t="s">
        <v>697</v>
      </c>
      <c r="C40" s="640">
        <v>0</v>
      </c>
      <c r="D40" s="640">
        <v>0</v>
      </c>
      <c r="E40" s="640">
        <v>0</v>
      </c>
      <c r="F40" s="640">
        <v>0</v>
      </c>
      <c r="G40" s="640">
        <v>0</v>
      </c>
      <c r="H40" s="640">
        <v>0</v>
      </c>
      <c r="I40" s="640">
        <v>0</v>
      </c>
      <c r="J40" s="641">
        <v>0</v>
      </c>
    </row>
    <row r="41" spans="1:10" s="642" customFormat="1" ht="15">
      <c r="A41" s="639">
        <v>31</v>
      </c>
      <c r="B41" s="628" t="s">
        <v>698</v>
      </c>
      <c r="C41" s="640">
        <v>0</v>
      </c>
      <c r="D41" s="640">
        <v>0</v>
      </c>
      <c r="E41" s="640">
        <v>0</v>
      </c>
      <c r="F41" s="640">
        <v>0</v>
      </c>
      <c r="G41" s="640">
        <v>0</v>
      </c>
      <c r="H41" s="640">
        <v>0</v>
      </c>
      <c r="I41" s="640">
        <v>0</v>
      </c>
      <c r="J41" s="641">
        <v>0</v>
      </c>
    </row>
    <row r="42" spans="1:10" s="642" customFormat="1" ht="15">
      <c r="A42" s="639">
        <v>32</v>
      </c>
      <c r="B42" s="628" t="s">
        <v>699</v>
      </c>
      <c r="C42" s="640">
        <v>0</v>
      </c>
      <c r="D42" s="640">
        <v>0</v>
      </c>
      <c r="E42" s="640">
        <v>0</v>
      </c>
      <c r="F42" s="640">
        <v>0</v>
      </c>
      <c r="G42" s="640">
        <v>0</v>
      </c>
      <c r="H42" s="640">
        <v>0</v>
      </c>
      <c r="I42" s="640">
        <v>0</v>
      </c>
      <c r="J42" s="641">
        <v>0</v>
      </c>
    </row>
    <row r="43" spans="1:10" s="642" customFormat="1" ht="15">
      <c r="A43" s="639">
        <v>33</v>
      </c>
      <c r="B43" s="628" t="s">
        <v>700</v>
      </c>
      <c r="C43" s="640" t="s">
        <v>855</v>
      </c>
      <c r="D43" s="640">
        <v>2320</v>
      </c>
      <c r="E43" s="640">
        <v>0</v>
      </c>
      <c r="F43" s="640" t="s">
        <v>857</v>
      </c>
      <c r="G43" s="640">
        <v>0</v>
      </c>
      <c r="H43" s="640">
        <v>0</v>
      </c>
      <c r="I43" s="640">
        <v>0</v>
      </c>
      <c r="J43" s="641">
        <v>0</v>
      </c>
    </row>
    <row r="44" spans="1:10" s="642" customFormat="1" ht="15">
      <c r="A44" s="639">
        <v>34</v>
      </c>
      <c r="B44" s="628" t="s">
        <v>701</v>
      </c>
      <c r="C44" s="640">
        <v>0</v>
      </c>
      <c r="D44" s="640">
        <v>0</v>
      </c>
      <c r="E44" s="640">
        <v>0</v>
      </c>
      <c r="F44" s="640">
        <v>0</v>
      </c>
      <c r="G44" s="640">
        <v>0</v>
      </c>
      <c r="H44" s="640">
        <v>0</v>
      </c>
      <c r="I44" s="640">
        <v>0</v>
      </c>
      <c r="J44" s="641">
        <v>0</v>
      </c>
    </row>
    <row r="45" spans="1:10" s="642" customFormat="1" ht="15">
      <c r="A45" s="639">
        <v>35</v>
      </c>
      <c r="B45" s="628" t="s">
        <v>702</v>
      </c>
      <c r="C45" s="640">
        <v>0</v>
      </c>
      <c r="D45" s="640">
        <v>0</v>
      </c>
      <c r="E45" s="640">
        <v>0</v>
      </c>
      <c r="F45" s="640">
        <v>0</v>
      </c>
      <c r="G45" s="640">
        <v>0</v>
      </c>
      <c r="H45" s="640">
        <v>0</v>
      </c>
      <c r="I45" s="640">
        <v>0</v>
      </c>
      <c r="J45" s="641">
        <v>0</v>
      </c>
    </row>
    <row r="46" spans="1:10" s="642" customFormat="1" ht="15">
      <c r="A46" s="639">
        <v>36</v>
      </c>
      <c r="B46" s="628" t="s">
        <v>717</v>
      </c>
      <c r="C46" s="640">
        <v>0</v>
      </c>
      <c r="D46" s="640">
        <v>0</v>
      </c>
      <c r="E46" s="640">
        <v>0</v>
      </c>
      <c r="F46" s="640">
        <v>0</v>
      </c>
      <c r="G46" s="640">
        <v>0</v>
      </c>
      <c r="H46" s="640">
        <v>0</v>
      </c>
      <c r="I46" s="640">
        <v>0</v>
      </c>
      <c r="J46" s="641">
        <v>0</v>
      </c>
    </row>
    <row r="47" spans="1:10" s="642" customFormat="1" ht="15">
      <c r="A47" s="639">
        <v>37</v>
      </c>
      <c r="B47" s="628" t="s">
        <v>703</v>
      </c>
      <c r="C47" s="640">
        <v>0</v>
      </c>
      <c r="D47" s="640">
        <v>0</v>
      </c>
      <c r="E47" s="640">
        <v>0</v>
      </c>
      <c r="F47" s="640">
        <v>0</v>
      </c>
      <c r="G47" s="640">
        <v>0</v>
      </c>
      <c r="H47" s="640">
        <v>0</v>
      </c>
      <c r="I47" s="640">
        <v>0</v>
      </c>
      <c r="J47" s="641">
        <v>0</v>
      </c>
    </row>
    <row r="48" spans="1:10" s="642" customFormat="1" ht="15">
      <c r="A48" s="639">
        <v>38</v>
      </c>
      <c r="B48" s="628" t="s">
        <v>704</v>
      </c>
      <c r="C48" s="640">
        <v>0</v>
      </c>
      <c r="D48" s="640">
        <v>0</v>
      </c>
      <c r="E48" s="640">
        <v>0</v>
      </c>
      <c r="F48" s="640">
        <v>0</v>
      </c>
      <c r="G48" s="640">
        <v>0</v>
      </c>
      <c r="H48" s="640">
        <v>0</v>
      </c>
      <c r="I48" s="640">
        <v>0</v>
      </c>
      <c r="J48" s="641">
        <v>0</v>
      </c>
    </row>
    <row r="49" spans="1:11" s="642" customFormat="1" ht="15">
      <c r="A49" s="639">
        <v>39</v>
      </c>
      <c r="B49" s="628" t="s">
        <v>705</v>
      </c>
      <c r="C49" s="640">
        <v>0</v>
      </c>
      <c r="D49" s="640">
        <v>0</v>
      </c>
      <c r="E49" s="640">
        <v>0</v>
      </c>
      <c r="F49" s="640">
        <v>0</v>
      </c>
      <c r="G49" s="640">
        <v>0</v>
      </c>
      <c r="H49" s="640">
        <v>0</v>
      </c>
      <c r="I49" s="640">
        <v>0</v>
      </c>
      <c r="J49" s="641">
        <v>0</v>
      </c>
    </row>
    <row r="50" spans="1:11" s="642" customFormat="1" ht="15">
      <c r="A50" s="639">
        <v>40</v>
      </c>
      <c r="B50" s="628" t="s">
        <v>706</v>
      </c>
      <c r="C50" s="640">
        <v>0</v>
      </c>
      <c r="D50" s="640">
        <v>0</v>
      </c>
      <c r="E50" s="640">
        <v>0</v>
      </c>
      <c r="F50" s="640">
        <v>0</v>
      </c>
      <c r="G50" s="640">
        <v>0</v>
      </c>
      <c r="H50" s="640">
        <v>0</v>
      </c>
      <c r="I50" s="640">
        <v>0</v>
      </c>
      <c r="J50" s="641">
        <v>0</v>
      </c>
    </row>
    <row r="51" spans="1:11" s="642" customFormat="1" ht="15">
      <c r="A51" s="639">
        <v>41</v>
      </c>
      <c r="B51" s="628" t="s">
        <v>707</v>
      </c>
      <c r="C51" s="640">
        <v>0</v>
      </c>
      <c r="D51" s="640">
        <v>0</v>
      </c>
      <c r="E51" s="640">
        <v>0</v>
      </c>
      <c r="F51" s="640">
        <v>0</v>
      </c>
      <c r="G51" s="640">
        <v>0</v>
      </c>
      <c r="H51" s="640">
        <v>0</v>
      </c>
      <c r="I51" s="640">
        <v>0</v>
      </c>
      <c r="J51" s="641">
        <v>0</v>
      </c>
    </row>
    <row r="52" spans="1:11" s="642" customFormat="1" ht="15">
      <c r="A52" s="639">
        <v>42</v>
      </c>
      <c r="B52" s="628" t="s">
        <v>708</v>
      </c>
      <c r="C52" s="640">
        <v>0</v>
      </c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1">
        <v>0</v>
      </c>
    </row>
    <row r="53" spans="1:11" s="642" customFormat="1" ht="15">
      <c r="A53" s="639">
        <v>43</v>
      </c>
      <c r="B53" s="628" t="s">
        <v>709</v>
      </c>
      <c r="C53" s="640">
        <v>0</v>
      </c>
      <c r="D53" s="640">
        <v>0</v>
      </c>
      <c r="E53" s="640">
        <v>0</v>
      </c>
      <c r="F53" s="640">
        <v>0</v>
      </c>
      <c r="G53" s="640">
        <v>0</v>
      </c>
      <c r="H53" s="640">
        <v>0</v>
      </c>
      <c r="I53" s="640">
        <v>0</v>
      </c>
      <c r="J53" s="641">
        <v>0</v>
      </c>
    </row>
    <row r="54" spans="1:11" s="642" customFormat="1" ht="15">
      <c r="A54" s="639">
        <v>44</v>
      </c>
      <c r="B54" s="628" t="s">
        <v>710</v>
      </c>
      <c r="C54" s="640">
        <v>0</v>
      </c>
      <c r="D54" s="640">
        <v>0</v>
      </c>
      <c r="E54" s="640">
        <v>0</v>
      </c>
      <c r="F54" s="640">
        <v>0</v>
      </c>
      <c r="G54" s="640">
        <v>0</v>
      </c>
      <c r="H54" s="640">
        <v>0</v>
      </c>
      <c r="I54" s="640">
        <v>0</v>
      </c>
      <c r="J54" s="641">
        <v>0</v>
      </c>
    </row>
    <row r="55" spans="1:11" s="642" customFormat="1" ht="15">
      <c r="A55" s="639">
        <v>45</v>
      </c>
      <c r="B55" s="628" t="s">
        <v>711</v>
      </c>
      <c r="C55" s="640">
        <v>0</v>
      </c>
      <c r="D55" s="640">
        <v>0</v>
      </c>
      <c r="E55" s="640">
        <v>0</v>
      </c>
      <c r="F55" s="640">
        <v>0</v>
      </c>
      <c r="G55" s="640">
        <v>0</v>
      </c>
      <c r="H55" s="640">
        <v>0</v>
      </c>
      <c r="I55" s="640">
        <v>0</v>
      </c>
      <c r="J55" s="641">
        <v>0</v>
      </c>
    </row>
    <row r="56" spans="1:11" s="642" customFormat="1" ht="15">
      <c r="A56" s="639">
        <v>46</v>
      </c>
      <c r="B56" s="628" t="s">
        <v>712</v>
      </c>
      <c r="C56" s="640">
        <v>0</v>
      </c>
      <c r="D56" s="640">
        <v>0</v>
      </c>
      <c r="E56" s="640">
        <v>0</v>
      </c>
      <c r="F56" s="640">
        <v>0</v>
      </c>
      <c r="G56" s="640">
        <v>0</v>
      </c>
      <c r="H56" s="640">
        <v>0</v>
      </c>
      <c r="I56" s="640">
        <v>0</v>
      </c>
      <c r="J56" s="641">
        <v>0</v>
      </c>
    </row>
    <row r="57" spans="1:11" s="642" customFormat="1" ht="15">
      <c r="A57" s="639">
        <v>47</v>
      </c>
      <c r="B57" s="628" t="s">
        <v>713</v>
      </c>
      <c r="C57" s="640">
        <v>0</v>
      </c>
      <c r="D57" s="640">
        <v>0</v>
      </c>
      <c r="E57" s="640">
        <v>0</v>
      </c>
      <c r="F57" s="640">
        <v>0</v>
      </c>
      <c r="G57" s="640">
        <v>0</v>
      </c>
      <c r="H57" s="640">
        <v>0</v>
      </c>
      <c r="I57" s="640">
        <v>0</v>
      </c>
      <c r="J57" s="641">
        <v>0</v>
      </c>
    </row>
    <row r="58" spans="1:11" s="642" customFormat="1" ht="15">
      <c r="A58" s="639">
        <v>48</v>
      </c>
      <c r="B58" s="628" t="s">
        <v>718</v>
      </c>
      <c r="C58" s="640">
        <v>0</v>
      </c>
      <c r="D58" s="640">
        <v>0</v>
      </c>
      <c r="E58" s="640">
        <v>0</v>
      </c>
      <c r="F58" s="640">
        <v>0</v>
      </c>
      <c r="G58" s="640">
        <v>0</v>
      </c>
      <c r="H58" s="640">
        <v>0</v>
      </c>
      <c r="I58" s="640">
        <v>0</v>
      </c>
      <c r="J58" s="641">
        <v>0</v>
      </c>
    </row>
    <row r="59" spans="1:11" s="642" customFormat="1" ht="15">
      <c r="A59" s="639">
        <v>49</v>
      </c>
      <c r="B59" s="628" t="s">
        <v>719</v>
      </c>
      <c r="C59" s="640">
        <v>0</v>
      </c>
      <c r="D59" s="640">
        <v>0</v>
      </c>
      <c r="E59" s="640">
        <v>0</v>
      </c>
      <c r="F59" s="640">
        <v>0</v>
      </c>
      <c r="G59" s="640">
        <v>0</v>
      </c>
      <c r="H59" s="640">
        <v>0</v>
      </c>
      <c r="I59" s="640">
        <v>0</v>
      </c>
      <c r="J59" s="641">
        <v>0</v>
      </c>
    </row>
    <row r="60" spans="1:11" s="642" customFormat="1" ht="15">
      <c r="A60" s="639">
        <v>50</v>
      </c>
      <c r="B60" s="628" t="s">
        <v>714</v>
      </c>
      <c r="C60" s="640" t="s">
        <v>855</v>
      </c>
      <c r="D60" s="640">
        <v>542</v>
      </c>
      <c r="E60" s="640">
        <v>0</v>
      </c>
      <c r="F60" s="640" t="s">
        <v>856</v>
      </c>
      <c r="G60" s="640">
        <v>24</v>
      </c>
      <c r="H60" s="640">
        <f>D60-G60</f>
        <v>518</v>
      </c>
      <c r="I60" s="640">
        <v>0</v>
      </c>
      <c r="J60" s="641">
        <v>0</v>
      </c>
      <c r="K60" s="642">
        <f>G60+H60</f>
        <v>542</v>
      </c>
    </row>
    <row r="61" spans="1:11" s="642" customFormat="1" ht="15">
      <c r="A61" s="639">
        <v>51</v>
      </c>
      <c r="B61" s="628" t="s">
        <v>720</v>
      </c>
      <c r="C61" s="640" t="s">
        <v>855</v>
      </c>
      <c r="D61" s="640">
        <v>2725</v>
      </c>
      <c r="E61" s="640">
        <v>0</v>
      </c>
      <c r="F61" s="640" t="s">
        <v>856</v>
      </c>
      <c r="G61" s="640">
        <v>18</v>
      </c>
      <c r="H61" s="640">
        <f>D61-G61</f>
        <v>2707</v>
      </c>
      <c r="I61" s="640">
        <v>0</v>
      </c>
      <c r="J61" s="641">
        <v>0</v>
      </c>
    </row>
    <row r="62" spans="1:11" ht="15">
      <c r="A62" s="1352" t="s">
        <v>19</v>
      </c>
      <c r="B62" s="1353"/>
      <c r="C62" s="644">
        <f>SUM(C11:C61)</f>
        <v>0</v>
      </c>
      <c r="D62" s="644">
        <f t="shared" ref="D62:I62" si="0">SUM(D11:D61)</f>
        <v>10162</v>
      </c>
      <c r="E62" s="644">
        <f t="shared" si="0"/>
        <v>0</v>
      </c>
      <c r="F62" s="644">
        <f t="shared" si="0"/>
        <v>0</v>
      </c>
      <c r="G62" s="644">
        <f t="shared" si="0"/>
        <v>1547</v>
      </c>
      <c r="H62" s="644">
        <f t="shared" si="0"/>
        <v>4702</v>
      </c>
      <c r="I62" s="644">
        <f t="shared" si="0"/>
        <v>0</v>
      </c>
      <c r="J62" s="645">
        <v>0</v>
      </c>
    </row>
    <row r="63" spans="1:11" ht="15">
      <c r="A63" s="454"/>
      <c r="B63" s="454"/>
      <c r="C63" s="646"/>
      <c r="D63" s="646"/>
      <c r="E63" s="646"/>
      <c r="F63" s="646"/>
      <c r="G63" s="646"/>
      <c r="H63" s="646"/>
      <c r="I63" s="646"/>
      <c r="J63" s="647"/>
    </row>
    <row r="64" spans="1:11" ht="15">
      <c r="A64" s="454"/>
      <c r="B64" s="454"/>
      <c r="C64" s="646"/>
      <c r="D64" s="646"/>
      <c r="E64" s="646"/>
      <c r="F64" s="646"/>
      <c r="G64" s="646"/>
      <c r="H64" s="646"/>
      <c r="I64" s="646"/>
      <c r="J64" s="647"/>
    </row>
    <row r="66" spans="1:9">
      <c r="A66" s="526"/>
      <c r="B66" s="526"/>
      <c r="C66" s="526"/>
      <c r="D66" s="526"/>
      <c r="E66" s="526"/>
      <c r="H66" s="527" t="s">
        <v>13</v>
      </c>
    </row>
    <row r="67" spans="1:9" ht="15" customHeight="1">
      <c r="A67" s="526"/>
      <c r="B67" s="526"/>
      <c r="C67" s="526"/>
      <c r="D67" s="526"/>
      <c r="E67" s="526"/>
      <c r="H67" s="1354" t="s">
        <v>14</v>
      </c>
      <c r="I67" s="1354"/>
    </row>
    <row r="68" spans="1:9" ht="15" customHeight="1">
      <c r="A68" s="526"/>
      <c r="B68" s="526"/>
      <c r="C68" s="526"/>
      <c r="D68" s="526"/>
      <c r="E68" s="526"/>
      <c r="H68" s="1354" t="s">
        <v>77</v>
      </c>
      <c r="I68" s="1354"/>
    </row>
    <row r="69" spans="1:9">
      <c r="A69" s="526" t="s">
        <v>12</v>
      </c>
      <c r="C69" s="526"/>
      <c r="D69" s="526"/>
      <c r="E69" s="526"/>
      <c r="H69" s="648" t="s">
        <v>76</v>
      </c>
    </row>
  </sheetData>
  <mergeCells count="20">
    <mergeCell ref="H67:I67"/>
    <mergeCell ref="H68:I68"/>
    <mergeCell ref="I6:I9"/>
    <mergeCell ref="J6:J9"/>
    <mergeCell ref="F7:F9"/>
    <mergeCell ref="G7:G9"/>
    <mergeCell ref="H7:H9"/>
    <mergeCell ref="A62:B62"/>
    <mergeCell ref="A6:A9"/>
    <mergeCell ref="B6:B9"/>
    <mergeCell ref="C6:C9"/>
    <mergeCell ref="D6:D9"/>
    <mergeCell ref="E6:E9"/>
    <mergeCell ref="F6:H6"/>
    <mergeCell ref="I1:J1"/>
    <mergeCell ref="A2:J2"/>
    <mergeCell ref="A3:J3"/>
    <mergeCell ref="A4:J4"/>
    <mergeCell ref="A5:C5"/>
    <mergeCell ref="I5:J5"/>
  </mergeCells>
  <printOptions horizontalCentered="1"/>
  <pageMargins left="0.16" right="0.16" top="0.34" bottom="0" header="0.43" footer="0.15"/>
  <pageSetup paperSize="9" scale="92" orientation="landscape" r:id="rId1"/>
  <rowBreaks count="1" manualBreakCount="1">
    <brk id="35" max="9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66"/>
  <sheetViews>
    <sheetView view="pageBreakPreview" zoomScale="85" zoomScaleSheetLayoutView="85" workbookViewId="0">
      <pane xSplit="2" ySplit="8" topLeftCell="C51" activePane="bottomRight" state="frozen"/>
      <selection activeCell="C20" sqref="C20"/>
      <selection pane="topRight" activeCell="C20" sqref="C20"/>
      <selection pane="bottomLeft" activeCell="C20" sqref="C20"/>
      <selection pane="bottomRight" activeCell="H64" sqref="H64"/>
    </sheetView>
  </sheetViews>
  <sheetFormatPr defaultRowHeight="12.75"/>
  <cols>
    <col min="1" max="1" width="5.5703125" style="896" customWidth="1"/>
    <col min="2" max="2" width="12.5703125" customWidth="1"/>
    <col min="3" max="3" width="10.140625" customWidth="1"/>
    <col min="7" max="7" width="11.5703125" customWidth="1"/>
    <col min="8" max="8" width="10.42578125" customWidth="1"/>
    <col min="9" max="9" width="20.28515625" customWidth="1"/>
    <col min="10" max="10" width="10.42578125" customWidth="1"/>
    <col min="11" max="11" width="22.85546875" customWidth="1"/>
  </cols>
  <sheetData>
    <row r="1" spans="1:11" ht="18">
      <c r="A1" s="1141" t="s">
        <v>0</v>
      </c>
      <c r="B1" s="1141"/>
      <c r="C1" s="1141"/>
      <c r="D1" s="1141"/>
      <c r="E1" s="1141"/>
      <c r="F1" s="1141"/>
      <c r="G1" s="1141"/>
      <c r="H1" s="1141"/>
      <c r="I1" s="1141"/>
      <c r="J1" s="260"/>
      <c r="K1" s="324" t="s">
        <v>541</v>
      </c>
    </row>
    <row r="2" spans="1:11" ht="21">
      <c r="A2" s="1142" t="s">
        <v>546</v>
      </c>
      <c r="B2" s="1142"/>
      <c r="C2" s="1142"/>
      <c r="D2" s="1142"/>
      <c r="E2" s="1142"/>
      <c r="F2" s="1142"/>
      <c r="G2" s="1142"/>
      <c r="H2" s="1142"/>
      <c r="I2" s="1142"/>
      <c r="J2" s="1142"/>
      <c r="K2" s="1142"/>
    </row>
    <row r="3" spans="1:11" ht="15">
      <c r="A3" s="881"/>
      <c r="B3" s="228"/>
      <c r="C3" s="228"/>
      <c r="D3" s="228"/>
      <c r="E3" s="228"/>
      <c r="F3" s="228"/>
      <c r="G3" s="228"/>
      <c r="H3" s="228"/>
      <c r="I3" s="228"/>
      <c r="J3" s="228"/>
    </row>
    <row r="4" spans="1:11" ht="18">
      <c r="A4" s="1356" t="s">
        <v>540</v>
      </c>
      <c r="B4" s="1356"/>
      <c r="C4" s="1356"/>
      <c r="D4" s="1356"/>
      <c r="E4" s="1356"/>
      <c r="F4" s="1356"/>
      <c r="G4" s="1356"/>
      <c r="H4" s="1356"/>
      <c r="I4" s="1356"/>
      <c r="J4" s="1356"/>
      <c r="K4" s="557"/>
    </row>
    <row r="5" spans="1:11" ht="15">
      <c r="A5" s="1227" t="s">
        <v>964</v>
      </c>
      <c r="B5" s="1227"/>
      <c r="C5" s="1227"/>
      <c r="D5" s="882"/>
      <c r="E5" s="882"/>
      <c r="F5" s="882"/>
      <c r="G5" s="882"/>
      <c r="H5" s="882"/>
      <c r="I5" s="882"/>
      <c r="J5" s="883" t="s">
        <v>965</v>
      </c>
      <c r="K5" s="557"/>
    </row>
    <row r="6" spans="1:11" ht="25.5" customHeight="1">
      <c r="A6" s="1357" t="s">
        <v>2</v>
      </c>
      <c r="B6" s="1358" t="s">
        <v>966</v>
      </c>
      <c r="C6" s="1360" t="s">
        <v>386</v>
      </c>
      <c r="D6" s="1229" t="s">
        <v>387</v>
      </c>
      <c r="E6" s="1229"/>
      <c r="F6" s="1229"/>
      <c r="G6" s="1361" t="s">
        <v>390</v>
      </c>
      <c r="H6" s="1362"/>
      <c r="I6" s="1362"/>
      <c r="J6" s="1363"/>
      <c r="K6" s="1358" t="s">
        <v>394</v>
      </c>
    </row>
    <row r="7" spans="1:11" ht="63" customHeight="1">
      <c r="A7" s="1357"/>
      <c r="B7" s="1359"/>
      <c r="C7" s="1360"/>
      <c r="D7" s="884" t="s">
        <v>91</v>
      </c>
      <c r="E7" s="884" t="s">
        <v>388</v>
      </c>
      <c r="F7" s="884" t="s">
        <v>389</v>
      </c>
      <c r="G7" s="519" t="s">
        <v>391</v>
      </c>
      <c r="H7" s="519" t="s">
        <v>392</v>
      </c>
      <c r="I7" s="519" t="s">
        <v>393</v>
      </c>
      <c r="J7" s="519" t="s">
        <v>48</v>
      </c>
      <c r="K7" s="1359"/>
    </row>
    <row r="8" spans="1:11" ht="15">
      <c r="A8" s="885" t="s">
        <v>253</v>
      </c>
      <c r="B8" s="886">
        <v>2</v>
      </c>
      <c r="C8" s="886" t="s">
        <v>254</v>
      </c>
      <c r="D8" s="886">
        <v>3</v>
      </c>
      <c r="E8" s="886" t="s">
        <v>255</v>
      </c>
      <c r="F8" s="886">
        <v>4</v>
      </c>
      <c r="G8" s="886" t="s">
        <v>256</v>
      </c>
      <c r="H8" s="886">
        <v>5</v>
      </c>
      <c r="I8" s="886" t="s">
        <v>257</v>
      </c>
      <c r="J8" s="886">
        <v>6</v>
      </c>
      <c r="K8" s="886" t="s">
        <v>258</v>
      </c>
    </row>
    <row r="9" spans="1:11">
      <c r="A9" s="887">
        <v>1</v>
      </c>
      <c r="B9" s="888" t="s">
        <v>670</v>
      </c>
      <c r="C9" s="888">
        <v>0</v>
      </c>
      <c r="D9" s="888">
        <v>0</v>
      </c>
      <c r="E9" s="888">
        <v>0</v>
      </c>
      <c r="F9" s="888">
        <v>0</v>
      </c>
      <c r="G9" s="888">
        <v>0</v>
      </c>
      <c r="H9" s="888">
        <v>0</v>
      </c>
      <c r="I9" s="888">
        <v>0</v>
      </c>
      <c r="J9" s="888">
        <v>0</v>
      </c>
      <c r="K9" s="888">
        <v>0</v>
      </c>
    </row>
    <row r="10" spans="1:11">
      <c r="A10" s="887">
        <v>2</v>
      </c>
      <c r="B10" s="888" t="s">
        <v>671</v>
      </c>
      <c r="C10" s="888">
        <v>0</v>
      </c>
      <c r="D10" s="888">
        <v>0</v>
      </c>
      <c r="E10" s="888">
        <v>0</v>
      </c>
      <c r="F10" s="888">
        <v>0</v>
      </c>
      <c r="G10" s="888">
        <v>0</v>
      </c>
      <c r="H10" s="888">
        <v>0</v>
      </c>
      <c r="I10" s="888">
        <v>0</v>
      </c>
      <c r="J10" s="888">
        <v>0</v>
      </c>
      <c r="K10" s="888">
        <v>0</v>
      </c>
    </row>
    <row r="11" spans="1:11">
      <c r="A11" s="887">
        <v>3</v>
      </c>
      <c r="B11" s="888" t="s">
        <v>672</v>
      </c>
      <c r="C11" s="888">
        <v>4</v>
      </c>
      <c r="D11" s="888">
        <v>4</v>
      </c>
      <c r="E11" s="888">
        <v>1552</v>
      </c>
      <c r="F11" s="888">
        <v>0</v>
      </c>
      <c r="G11" s="888">
        <v>0</v>
      </c>
      <c r="H11" s="888">
        <v>0</v>
      </c>
      <c r="I11" s="888">
        <v>0</v>
      </c>
      <c r="J11" s="888">
        <v>0</v>
      </c>
      <c r="K11" s="888">
        <v>0</v>
      </c>
    </row>
    <row r="12" spans="1:11">
      <c r="A12" s="887">
        <v>4</v>
      </c>
      <c r="B12" s="888" t="s">
        <v>673</v>
      </c>
      <c r="C12" s="888">
        <v>0</v>
      </c>
      <c r="D12" s="888">
        <v>0</v>
      </c>
      <c r="E12" s="888">
        <v>0</v>
      </c>
      <c r="F12" s="888">
        <v>0</v>
      </c>
      <c r="G12" s="888">
        <v>0</v>
      </c>
      <c r="H12" s="888">
        <v>0</v>
      </c>
      <c r="I12" s="888">
        <v>0</v>
      </c>
      <c r="J12" s="888">
        <v>0</v>
      </c>
      <c r="K12" s="888">
        <v>0</v>
      </c>
    </row>
    <row r="13" spans="1:11">
      <c r="A13" s="887">
        <v>5</v>
      </c>
      <c r="B13" s="888" t="s">
        <v>674</v>
      </c>
      <c r="C13" s="888">
        <v>3018</v>
      </c>
      <c r="D13" s="888">
        <v>0</v>
      </c>
      <c r="E13" s="888">
        <v>0</v>
      </c>
      <c r="F13" s="888">
        <v>3018</v>
      </c>
      <c r="G13" s="888">
        <v>0</v>
      </c>
      <c r="H13" s="888">
        <v>0</v>
      </c>
      <c r="I13" s="888">
        <v>0</v>
      </c>
      <c r="J13" s="888">
        <v>0</v>
      </c>
      <c r="K13" s="888">
        <v>452700</v>
      </c>
    </row>
    <row r="14" spans="1:11">
      <c r="A14" s="887">
        <v>6</v>
      </c>
      <c r="B14" s="888" t="s">
        <v>675</v>
      </c>
      <c r="C14" s="888">
        <v>3</v>
      </c>
      <c r="D14" s="888">
        <v>10</v>
      </c>
      <c r="E14" s="888">
        <v>2791</v>
      </c>
      <c r="F14" s="888">
        <v>2791</v>
      </c>
      <c r="G14" s="888">
        <v>2791</v>
      </c>
      <c r="H14" s="888">
        <v>2791</v>
      </c>
      <c r="I14" s="888">
        <v>0</v>
      </c>
      <c r="J14" s="888">
        <v>0</v>
      </c>
      <c r="K14" s="888">
        <v>500000</v>
      </c>
    </row>
    <row r="15" spans="1:11" s="642" customFormat="1">
      <c r="A15" s="887">
        <v>7</v>
      </c>
      <c r="B15" s="888" t="s">
        <v>676</v>
      </c>
      <c r="C15" s="888">
        <v>2</v>
      </c>
      <c r="D15" s="888">
        <v>0</v>
      </c>
      <c r="E15" s="888">
        <v>10</v>
      </c>
      <c r="F15" s="888">
        <v>2857</v>
      </c>
      <c r="G15" s="888">
        <v>2857</v>
      </c>
      <c r="H15" s="888">
        <v>2857</v>
      </c>
      <c r="I15" s="888">
        <v>1</v>
      </c>
      <c r="J15" s="888">
        <v>0</v>
      </c>
      <c r="K15" s="888">
        <v>110000</v>
      </c>
    </row>
    <row r="16" spans="1:11">
      <c r="A16" s="887">
        <v>8</v>
      </c>
      <c r="B16" s="888" t="s">
        <v>677</v>
      </c>
      <c r="C16" s="888">
        <v>0</v>
      </c>
      <c r="D16" s="888">
        <v>0</v>
      </c>
      <c r="E16" s="888">
        <v>0</v>
      </c>
      <c r="F16" s="888">
        <v>0</v>
      </c>
      <c r="G16" s="888">
        <v>0</v>
      </c>
      <c r="H16" s="888">
        <v>0</v>
      </c>
      <c r="I16" s="888">
        <v>0</v>
      </c>
      <c r="J16" s="888">
        <v>0</v>
      </c>
      <c r="K16" s="888">
        <v>0</v>
      </c>
    </row>
    <row r="17" spans="1:11">
      <c r="A17" s="887">
        <v>9</v>
      </c>
      <c r="B17" s="888" t="s">
        <v>678</v>
      </c>
      <c r="C17" s="888">
        <v>0</v>
      </c>
      <c r="D17" s="888">
        <v>0</v>
      </c>
      <c r="E17" s="888">
        <v>0</v>
      </c>
      <c r="F17" s="888">
        <v>0</v>
      </c>
      <c r="G17" s="888">
        <v>0</v>
      </c>
      <c r="H17" s="888">
        <v>0</v>
      </c>
      <c r="I17" s="888">
        <v>0</v>
      </c>
      <c r="J17" s="888">
        <v>0</v>
      </c>
      <c r="K17" s="888">
        <v>0</v>
      </c>
    </row>
    <row r="18" spans="1:11">
      <c r="A18" s="887">
        <v>10</v>
      </c>
      <c r="B18" s="888" t="s">
        <v>679</v>
      </c>
      <c r="C18" s="888">
        <v>0</v>
      </c>
      <c r="D18" s="888">
        <v>0</v>
      </c>
      <c r="E18" s="888">
        <v>0</v>
      </c>
      <c r="F18" s="888">
        <v>0</v>
      </c>
      <c r="G18" s="888">
        <v>0</v>
      </c>
      <c r="H18" s="888">
        <v>0</v>
      </c>
      <c r="I18" s="888">
        <v>0</v>
      </c>
      <c r="J18" s="888">
        <v>0</v>
      </c>
      <c r="K18" s="888">
        <v>0</v>
      </c>
    </row>
    <row r="19" spans="1:11">
      <c r="A19" s="887">
        <v>11</v>
      </c>
      <c r="B19" s="888" t="s">
        <v>680</v>
      </c>
      <c r="C19" s="888">
        <v>8</v>
      </c>
      <c r="D19" s="888">
        <v>0</v>
      </c>
      <c r="E19" s="888">
        <v>8</v>
      </c>
      <c r="F19" s="888">
        <v>40</v>
      </c>
      <c r="G19" s="888">
        <v>0</v>
      </c>
      <c r="H19" s="888">
        <v>0</v>
      </c>
      <c r="I19" s="888">
        <v>0</v>
      </c>
      <c r="J19" s="888">
        <v>0</v>
      </c>
      <c r="K19" s="888">
        <v>16000</v>
      </c>
    </row>
    <row r="20" spans="1:11">
      <c r="A20" s="887">
        <v>12</v>
      </c>
      <c r="B20" s="888" t="s">
        <v>681</v>
      </c>
      <c r="C20" s="888">
        <v>3</v>
      </c>
      <c r="D20" s="888">
        <v>0</v>
      </c>
      <c r="E20" s="888">
        <v>11</v>
      </c>
      <c r="F20" s="888">
        <v>246</v>
      </c>
      <c r="G20" s="888">
        <v>0</v>
      </c>
      <c r="H20" s="888">
        <v>146</v>
      </c>
      <c r="I20" s="888">
        <v>246</v>
      </c>
      <c r="J20" s="888">
        <v>0</v>
      </c>
      <c r="K20" s="888">
        <v>73000</v>
      </c>
    </row>
    <row r="21" spans="1:11">
      <c r="A21" s="887">
        <v>13</v>
      </c>
      <c r="B21" s="888" t="s">
        <v>682</v>
      </c>
      <c r="C21" s="888">
        <v>0</v>
      </c>
      <c r="D21" s="888">
        <v>0</v>
      </c>
      <c r="E21" s="888">
        <v>0</v>
      </c>
      <c r="F21" s="888">
        <v>0</v>
      </c>
      <c r="G21" s="888">
        <v>0</v>
      </c>
      <c r="H21" s="888">
        <v>0</v>
      </c>
      <c r="I21" s="888">
        <v>0</v>
      </c>
      <c r="J21" s="888">
        <v>0</v>
      </c>
      <c r="K21" s="888">
        <v>0</v>
      </c>
    </row>
    <row r="22" spans="1:11">
      <c r="A22" s="887">
        <v>14</v>
      </c>
      <c r="B22" s="888" t="s">
        <v>683</v>
      </c>
      <c r="C22" s="888">
        <v>0</v>
      </c>
      <c r="D22" s="888">
        <v>0</v>
      </c>
      <c r="E22" s="888">
        <v>0</v>
      </c>
      <c r="F22" s="888">
        <v>0</v>
      </c>
      <c r="G22" s="888">
        <v>0</v>
      </c>
      <c r="H22" s="888">
        <v>0</v>
      </c>
      <c r="I22" s="888">
        <v>0</v>
      </c>
      <c r="J22" s="888">
        <v>0</v>
      </c>
      <c r="K22" s="888">
        <v>0</v>
      </c>
    </row>
    <row r="23" spans="1:11">
      <c r="A23" s="887">
        <v>15</v>
      </c>
      <c r="B23" s="888" t="s">
        <v>684</v>
      </c>
      <c r="C23" s="888">
        <v>6</v>
      </c>
      <c r="D23" s="888">
        <v>0</v>
      </c>
      <c r="E23" s="888">
        <v>6</v>
      </c>
      <c r="F23" s="888">
        <v>0</v>
      </c>
      <c r="G23" s="888">
        <v>0</v>
      </c>
      <c r="H23" s="888">
        <v>0</v>
      </c>
      <c r="I23" s="888">
        <v>0</v>
      </c>
      <c r="J23" s="888">
        <v>3</v>
      </c>
      <c r="K23" s="888">
        <v>500000</v>
      </c>
    </row>
    <row r="24" spans="1:11">
      <c r="A24" s="887">
        <v>16</v>
      </c>
      <c r="B24" s="888" t="s">
        <v>685</v>
      </c>
      <c r="C24" s="888">
        <v>0</v>
      </c>
      <c r="D24" s="888">
        <v>0</v>
      </c>
      <c r="E24" s="888">
        <v>13</v>
      </c>
      <c r="F24" s="888">
        <v>4119</v>
      </c>
      <c r="G24" s="888">
        <v>0</v>
      </c>
      <c r="H24" s="888">
        <v>4119</v>
      </c>
      <c r="I24" s="888">
        <v>0</v>
      </c>
      <c r="J24" s="888">
        <v>0</v>
      </c>
      <c r="K24" s="888">
        <v>824000</v>
      </c>
    </row>
    <row r="25" spans="1:11">
      <c r="A25" s="887">
        <v>17</v>
      </c>
      <c r="B25" s="888" t="s">
        <v>686</v>
      </c>
      <c r="C25" s="888">
        <v>0</v>
      </c>
      <c r="D25" s="888">
        <v>0</v>
      </c>
      <c r="E25" s="888">
        <v>0</v>
      </c>
      <c r="F25" s="888">
        <v>0</v>
      </c>
      <c r="G25" s="888"/>
      <c r="H25" s="888">
        <v>0</v>
      </c>
      <c r="I25" s="888">
        <v>0</v>
      </c>
      <c r="J25" s="888">
        <v>0</v>
      </c>
      <c r="K25" s="888">
        <v>0</v>
      </c>
    </row>
    <row r="26" spans="1:11">
      <c r="A26" s="887">
        <v>18</v>
      </c>
      <c r="B26" s="888" t="s">
        <v>687</v>
      </c>
      <c r="C26" s="888">
        <v>0</v>
      </c>
      <c r="D26" s="888">
        <v>0</v>
      </c>
      <c r="E26" s="888">
        <v>0</v>
      </c>
      <c r="F26" s="888">
        <v>0</v>
      </c>
      <c r="G26" s="888"/>
      <c r="H26" s="888">
        <v>0</v>
      </c>
      <c r="I26" s="888">
        <v>0</v>
      </c>
      <c r="J26" s="888">
        <v>0</v>
      </c>
      <c r="K26" s="888">
        <v>0</v>
      </c>
    </row>
    <row r="27" spans="1:11">
      <c r="A27" s="887">
        <v>19</v>
      </c>
      <c r="B27" s="888" t="s">
        <v>688</v>
      </c>
      <c r="C27" s="888">
        <v>1</v>
      </c>
      <c r="D27" s="888">
        <v>0</v>
      </c>
      <c r="E27" s="888">
        <v>5</v>
      </c>
      <c r="F27" s="888">
        <v>1974</v>
      </c>
      <c r="G27" s="888">
        <v>0</v>
      </c>
      <c r="H27" s="888">
        <v>0</v>
      </c>
      <c r="I27" s="888">
        <v>1</v>
      </c>
      <c r="J27" s="888">
        <v>0</v>
      </c>
      <c r="K27" s="888">
        <v>40561</v>
      </c>
    </row>
    <row r="28" spans="1:11">
      <c r="A28" s="887">
        <v>20</v>
      </c>
      <c r="B28" s="888" t="s">
        <v>689</v>
      </c>
      <c r="C28" s="888">
        <v>0</v>
      </c>
      <c r="D28" s="888">
        <v>0</v>
      </c>
      <c r="E28" s="888">
        <v>0</v>
      </c>
      <c r="F28" s="888">
        <v>0</v>
      </c>
      <c r="G28" s="888">
        <v>0</v>
      </c>
      <c r="H28" s="888">
        <v>0</v>
      </c>
      <c r="I28" s="888">
        <v>0</v>
      </c>
      <c r="J28" s="888">
        <v>0</v>
      </c>
      <c r="K28" s="888">
        <v>0</v>
      </c>
    </row>
    <row r="29" spans="1:11" s="889" customFormat="1">
      <c r="A29" s="887">
        <v>21</v>
      </c>
      <c r="B29" s="888" t="s">
        <v>690</v>
      </c>
      <c r="C29" s="888">
        <v>10</v>
      </c>
      <c r="D29" s="888"/>
      <c r="E29" s="888">
        <v>7</v>
      </c>
      <c r="F29" s="888">
        <v>1713</v>
      </c>
      <c r="G29" s="888"/>
      <c r="H29" s="888"/>
      <c r="I29" s="888">
        <v>15</v>
      </c>
      <c r="J29" s="888">
        <v>4</v>
      </c>
      <c r="K29" s="888">
        <v>0</v>
      </c>
    </row>
    <row r="30" spans="1:11">
      <c r="A30" s="887">
        <v>22</v>
      </c>
      <c r="B30" s="888" t="s">
        <v>691</v>
      </c>
      <c r="C30" s="888">
        <v>0</v>
      </c>
      <c r="D30" s="888">
        <v>0</v>
      </c>
      <c r="E30" s="888">
        <v>0</v>
      </c>
      <c r="F30" s="888">
        <v>0</v>
      </c>
      <c r="G30" s="888">
        <v>0</v>
      </c>
      <c r="H30" s="888">
        <v>0</v>
      </c>
      <c r="I30" s="888">
        <v>0</v>
      </c>
      <c r="J30" s="888">
        <v>0</v>
      </c>
      <c r="K30" s="888">
        <v>0</v>
      </c>
    </row>
    <row r="31" spans="1:11">
      <c r="A31" s="887">
        <v>23</v>
      </c>
      <c r="B31" s="888" t="s">
        <v>692</v>
      </c>
      <c r="C31" s="888">
        <v>7</v>
      </c>
      <c r="D31" s="888"/>
      <c r="E31" s="888"/>
      <c r="F31" s="888">
        <v>2385</v>
      </c>
      <c r="G31" s="888">
        <v>0</v>
      </c>
      <c r="H31" s="888">
        <v>0</v>
      </c>
      <c r="I31" s="888">
        <v>0</v>
      </c>
      <c r="J31" s="888">
        <v>0</v>
      </c>
      <c r="K31" s="888">
        <v>389000</v>
      </c>
    </row>
    <row r="32" spans="1:11">
      <c r="A32" s="887">
        <v>24</v>
      </c>
      <c r="B32" s="888" t="s">
        <v>967</v>
      </c>
      <c r="C32" s="888">
        <v>0</v>
      </c>
      <c r="D32" s="888">
        <v>0</v>
      </c>
      <c r="E32" s="888">
        <v>0</v>
      </c>
      <c r="F32" s="888">
        <v>0</v>
      </c>
      <c r="G32" s="888">
        <v>0</v>
      </c>
      <c r="H32" s="888">
        <v>0</v>
      </c>
      <c r="I32" s="888">
        <v>0</v>
      </c>
      <c r="J32" s="888">
        <v>0</v>
      </c>
      <c r="K32" s="888">
        <v>0</v>
      </c>
    </row>
    <row r="33" spans="1:11">
      <c r="A33" s="887">
        <v>25</v>
      </c>
      <c r="B33" s="888" t="s">
        <v>693</v>
      </c>
      <c r="C33" s="888">
        <v>0</v>
      </c>
      <c r="D33" s="888">
        <v>0</v>
      </c>
      <c r="E33" s="888">
        <v>0</v>
      </c>
      <c r="F33" s="888">
        <v>0</v>
      </c>
      <c r="G33" s="888">
        <v>0</v>
      </c>
      <c r="H33" s="888">
        <v>0</v>
      </c>
      <c r="I33" s="888">
        <v>0</v>
      </c>
      <c r="J33" s="888">
        <v>0</v>
      </c>
      <c r="K33" s="888">
        <v>0</v>
      </c>
    </row>
    <row r="34" spans="1:11" s="889" customFormat="1">
      <c r="A34" s="887">
        <v>26</v>
      </c>
      <c r="B34" s="888" t="s">
        <v>694</v>
      </c>
      <c r="C34" s="888">
        <v>0</v>
      </c>
      <c r="D34" s="888">
        <v>0</v>
      </c>
      <c r="E34" s="888">
        <v>0</v>
      </c>
      <c r="F34" s="888">
        <v>0</v>
      </c>
      <c r="G34" s="888">
        <v>0</v>
      </c>
      <c r="H34" s="888">
        <v>0</v>
      </c>
      <c r="I34" s="888">
        <v>0</v>
      </c>
      <c r="J34" s="888">
        <v>0</v>
      </c>
      <c r="K34" s="888">
        <v>0</v>
      </c>
    </row>
    <row r="35" spans="1:11">
      <c r="A35" s="887">
        <v>27</v>
      </c>
      <c r="B35" s="888" t="s">
        <v>695</v>
      </c>
      <c r="C35" s="888">
        <v>0</v>
      </c>
      <c r="D35" s="888">
        <v>0</v>
      </c>
      <c r="E35" s="888">
        <v>0</v>
      </c>
      <c r="F35" s="888">
        <v>0</v>
      </c>
      <c r="G35" s="888">
        <v>0</v>
      </c>
      <c r="H35" s="888">
        <v>0</v>
      </c>
      <c r="I35" s="888">
        <v>0</v>
      </c>
      <c r="J35" s="888">
        <v>0</v>
      </c>
      <c r="K35" s="888">
        <v>0</v>
      </c>
    </row>
    <row r="36" spans="1:11">
      <c r="A36" s="887">
        <v>28</v>
      </c>
      <c r="B36" s="888" t="s">
        <v>696</v>
      </c>
      <c r="C36" s="888">
        <v>0</v>
      </c>
      <c r="D36" s="888">
        <v>0</v>
      </c>
      <c r="E36" s="888">
        <v>0</v>
      </c>
      <c r="F36" s="888">
        <v>0</v>
      </c>
      <c r="G36" s="888">
        <v>0</v>
      </c>
      <c r="H36" s="888">
        <v>0</v>
      </c>
      <c r="I36" s="888">
        <v>0</v>
      </c>
      <c r="J36" s="888">
        <v>0</v>
      </c>
      <c r="K36" s="888">
        <v>0</v>
      </c>
    </row>
    <row r="37" spans="1:11">
      <c r="A37" s="887">
        <v>29</v>
      </c>
      <c r="B37" s="888" t="s">
        <v>968</v>
      </c>
      <c r="C37" s="888">
        <v>0</v>
      </c>
      <c r="D37" s="888">
        <v>0</v>
      </c>
      <c r="E37" s="888">
        <v>0</v>
      </c>
      <c r="F37" s="888">
        <v>0</v>
      </c>
      <c r="G37" s="888">
        <v>0</v>
      </c>
      <c r="H37" s="888">
        <v>0</v>
      </c>
      <c r="I37" s="888">
        <v>0</v>
      </c>
      <c r="J37" s="888">
        <v>0</v>
      </c>
      <c r="K37" s="888">
        <v>0</v>
      </c>
    </row>
    <row r="38" spans="1:11">
      <c r="A38" s="887">
        <v>30</v>
      </c>
      <c r="B38" s="888" t="s">
        <v>697</v>
      </c>
      <c r="C38" s="888">
        <v>0</v>
      </c>
      <c r="D38" s="888">
        <v>0</v>
      </c>
      <c r="E38" s="888">
        <v>0</v>
      </c>
      <c r="F38" s="888">
        <v>0</v>
      </c>
      <c r="G38" s="888">
        <v>0</v>
      </c>
      <c r="H38" s="888">
        <v>0</v>
      </c>
      <c r="I38" s="888">
        <v>0</v>
      </c>
      <c r="J38" s="888">
        <v>0</v>
      </c>
      <c r="K38" s="888">
        <v>0</v>
      </c>
    </row>
    <row r="39" spans="1:11">
      <c r="A39" s="887">
        <v>31</v>
      </c>
      <c r="B39" s="888" t="s">
        <v>698</v>
      </c>
      <c r="C39" s="888">
        <v>2</v>
      </c>
      <c r="D39" s="888">
        <v>6</v>
      </c>
      <c r="E39" s="888">
        <v>1727</v>
      </c>
      <c r="F39" s="888">
        <v>0</v>
      </c>
      <c r="G39" s="888">
        <v>0</v>
      </c>
      <c r="H39" s="888">
        <v>0</v>
      </c>
      <c r="I39" s="888">
        <v>0</v>
      </c>
      <c r="J39" s="888">
        <v>0</v>
      </c>
      <c r="K39" s="888">
        <v>410000</v>
      </c>
    </row>
    <row r="40" spans="1:11">
      <c r="A40" s="887">
        <v>32</v>
      </c>
      <c r="B40" s="888" t="s">
        <v>699</v>
      </c>
      <c r="C40" s="888">
        <v>0</v>
      </c>
      <c r="D40" s="888">
        <v>0</v>
      </c>
      <c r="E40" s="888">
        <v>0</v>
      </c>
      <c r="F40" s="888">
        <v>0</v>
      </c>
      <c r="G40" s="888">
        <v>0</v>
      </c>
      <c r="H40" s="888">
        <v>0</v>
      </c>
      <c r="I40" s="888">
        <v>0</v>
      </c>
      <c r="J40" s="888">
        <v>0</v>
      </c>
      <c r="K40" s="888">
        <v>0</v>
      </c>
    </row>
    <row r="41" spans="1:11">
      <c r="A41" s="887">
        <v>33</v>
      </c>
      <c r="B41" s="888" t="s">
        <v>700</v>
      </c>
      <c r="C41" s="888">
        <v>0</v>
      </c>
      <c r="D41" s="888">
        <v>0</v>
      </c>
      <c r="E41" s="888">
        <v>0</v>
      </c>
      <c r="F41" s="888">
        <v>0</v>
      </c>
      <c r="G41" s="888">
        <v>0</v>
      </c>
      <c r="H41" s="888">
        <v>0</v>
      </c>
      <c r="I41" s="888">
        <v>0</v>
      </c>
      <c r="J41" s="888">
        <v>0</v>
      </c>
      <c r="K41" s="888">
        <v>0</v>
      </c>
    </row>
    <row r="42" spans="1:11">
      <c r="A42" s="887">
        <v>34</v>
      </c>
      <c r="B42" s="888" t="s">
        <v>701</v>
      </c>
      <c r="C42" s="888">
        <v>0</v>
      </c>
      <c r="D42" s="888">
        <v>0</v>
      </c>
      <c r="E42" s="888">
        <v>0</v>
      </c>
      <c r="F42" s="888">
        <v>0</v>
      </c>
      <c r="G42" s="888">
        <v>0</v>
      </c>
      <c r="H42" s="888">
        <v>0</v>
      </c>
      <c r="I42" s="888">
        <v>0</v>
      </c>
      <c r="J42" s="888">
        <v>0</v>
      </c>
      <c r="K42" s="888">
        <v>0</v>
      </c>
    </row>
    <row r="43" spans="1:11">
      <c r="A43" s="887">
        <v>35</v>
      </c>
      <c r="B43" s="888" t="s">
        <v>702</v>
      </c>
      <c r="C43" s="888">
        <v>0</v>
      </c>
      <c r="D43" s="888">
        <v>0</v>
      </c>
      <c r="E43" s="888">
        <v>0</v>
      </c>
      <c r="F43" s="888">
        <v>0</v>
      </c>
      <c r="G43" s="888">
        <v>0</v>
      </c>
      <c r="H43" s="888">
        <v>0</v>
      </c>
      <c r="I43" s="888">
        <v>0</v>
      </c>
      <c r="J43" s="888">
        <v>0</v>
      </c>
      <c r="K43" s="888">
        <v>0</v>
      </c>
    </row>
    <row r="44" spans="1:11">
      <c r="A44" s="887">
        <v>36</v>
      </c>
      <c r="B44" s="888" t="s">
        <v>969</v>
      </c>
      <c r="C44" s="888">
        <v>0</v>
      </c>
      <c r="D44" s="888">
        <v>0</v>
      </c>
      <c r="E44" s="888">
        <v>0</v>
      </c>
      <c r="F44" s="888">
        <v>0</v>
      </c>
      <c r="G44" s="888">
        <v>0</v>
      </c>
      <c r="H44" s="888">
        <v>0</v>
      </c>
      <c r="I44" s="888">
        <v>0</v>
      </c>
      <c r="J44" s="888">
        <v>0</v>
      </c>
      <c r="K44" s="888">
        <v>0</v>
      </c>
    </row>
    <row r="45" spans="1:11">
      <c r="A45" s="887">
        <v>37</v>
      </c>
      <c r="B45" s="888" t="s">
        <v>703</v>
      </c>
      <c r="C45" s="888">
        <v>0</v>
      </c>
      <c r="D45" s="888">
        <v>0</v>
      </c>
      <c r="E45" s="888">
        <v>0</v>
      </c>
      <c r="F45" s="888">
        <v>0</v>
      </c>
      <c r="G45" s="888">
        <v>0</v>
      </c>
      <c r="H45" s="888">
        <v>0</v>
      </c>
      <c r="I45" s="888">
        <v>0</v>
      </c>
      <c r="J45" s="888">
        <v>0</v>
      </c>
      <c r="K45" s="888">
        <v>0</v>
      </c>
    </row>
    <row r="46" spans="1:11">
      <c r="A46" s="887">
        <v>38</v>
      </c>
      <c r="B46" s="888" t="s">
        <v>704</v>
      </c>
      <c r="C46" s="888">
        <v>0</v>
      </c>
      <c r="D46" s="888">
        <v>0</v>
      </c>
      <c r="E46" s="888">
        <v>0</v>
      </c>
      <c r="F46" s="888">
        <v>0</v>
      </c>
      <c r="G46" s="888">
        <v>0</v>
      </c>
      <c r="H46" s="888">
        <v>0</v>
      </c>
      <c r="I46" s="888">
        <v>0</v>
      </c>
      <c r="J46" s="888">
        <v>0</v>
      </c>
      <c r="K46" s="888">
        <v>0</v>
      </c>
    </row>
    <row r="47" spans="1:11">
      <c r="A47" s="887">
        <v>39</v>
      </c>
      <c r="B47" s="888" t="s">
        <v>705</v>
      </c>
      <c r="C47" s="888">
        <v>0</v>
      </c>
      <c r="D47" s="888">
        <v>0</v>
      </c>
      <c r="E47" s="888">
        <v>0</v>
      </c>
      <c r="F47" s="888">
        <v>0</v>
      </c>
      <c r="G47" s="888">
        <v>0</v>
      </c>
      <c r="H47" s="888">
        <v>0</v>
      </c>
      <c r="I47" s="888">
        <v>0</v>
      </c>
      <c r="J47" s="888">
        <v>0</v>
      </c>
      <c r="K47" s="888">
        <v>0</v>
      </c>
    </row>
    <row r="48" spans="1:11">
      <c r="A48" s="887">
        <v>40</v>
      </c>
      <c r="B48" s="888" t="s">
        <v>706</v>
      </c>
      <c r="C48" s="888">
        <v>0</v>
      </c>
      <c r="D48" s="888">
        <v>0</v>
      </c>
      <c r="E48" s="888">
        <v>0</v>
      </c>
      <c r="F48" s="888">
        <v>0</v>
      </c>
      <c r="G48" s="888">
        <v>0</v>
      </c>
      <c r="H48" s="888">
        <v>0</v>
      </c>
      <c r="I48" s="888">
        <v>0</v>
      </c>
      <c r="J48" s="888">
        <v>0</v>
      </c>
      <c r="K48" s="888">
        <v>0</v>
      </c>
    </row>
    <row r="49" spans="1:11">
      <c r="A49" s="887">
        <v>41</v>
      </c>
      <c r="B49" s="888" t="s">
        <v>707</v>
      </c>
      <c r="C49" s="888">
        <v>2</v>
      </c>
      <c r="D49" s="888">
        <v>0</v>
      </c>
      <c r="E49" s="888">
        <v>9</v>
      </c>
      <c r="F49" s="888">
        <v>2920</v>
      </c>
      <c r="G49" s="888">
        <v>8</v>
      </c>
      <c r="H49" s="888">
        <v>0</v>
      </c>
      <c r="I49" s="888">
        <v>8</v>
      </c>
      <c r="J49" s="888">
        <v>0</v>
      </c>
      <c r="K49" s="888">
        <v>610000</v>
      </c>
    </row>
    <row r="50" spans="1:11">
      <c r="A50" s="887">
        <v>42</v>
      </c>
      <c r="B50" s="888" t="s">
        <v>708</v>
      </c>
      <c r="C50" s="888">
        <v>2</v>
      </c>
      <c r="D50" s="888">
        <v>0</v>
      </c>
      <c r="E50" s="888">
        <v>5</v>
      </c>
      <c r="F50" s="888">
        <v>2130</v>
      </c>
      <c r="G50" s="888">
        <v>2130</v>
      </c>
      <c r="H50" s="888">
        <v>2130</v>
      </c>
      <c r="I50" s="888">
        <v>0</v>
      </c>
      <c r="J50" s="888">
        <v>0</v>
      </c>
      <c r="K50" s="888">
        <v>1276600</v>
      </c>
    </row>
    <row r="51" spans="1:11">
      <c r="A51" s="887">
        <v>43</v>
      </c>
      <c r="B51" s="888" t="s">
        <v>709</v>
      </c>
      <c r="C51" s="888">
        <v>0</v>
      </c>
      <c r="D51" s="888">
        <v>0</v>
      </c>
      <c r="E51" s="888">
        <v>0</v>
      </c>
      <c r="F51" s="888">
        <v>0</v>
      </c>
      <c r="G51" s="888">
        <v>0</v>
      </c>
      <c r="H51" s="888">
        <v>0</v>
      </c>
      <c r="I51" s="888">
        <v>0</v>
      </c>
      <c r="J51" s="888">
        <v>0</v>
      </c>
      <c r="K51" s="888">
        <v>0</v>
      </c>
    </row>
    <row r="52" spans="1:11">
      <c r="A52" s="887">
        <v>44</v>
      </c>
      <c r="B52" s="888" t="s">
        <v>710</v>
      </c>
      <c r="C52" s="888">
        <v>0</v>
      </c>
      <c r="D52" s="888">
        <v>0</v>
      </c>
      <c r="E52" s="888">
        <v>0</v>
      </c>
      <c r="F52" s="888">
        <v>0</v>
      </c>
      <c r="G52" s="888">
        <v>0</v>
      </c>
      <c r="H52" s="888">
        <v>0</v>
      </c>
      <c r="I52" s="888">
        <v>0</v>
      </c>
      <c r="J52" s="888">
        <v>0</v>
      </c>
      <c r="K52" s="888">
        <v>0</v>
      </c>
    </row>
    <row r="53" spans="1:11">
      <c r="A53" s="887">
        <v>45</v>
      </c>
      <c r="B53" s="888" t="s">
        <v>711</v>
      </c>
      <c r="C53" s="888">
        <v>0</v>
      </c>
      <c r="D53" s="888">
        <v>0</v>
      </c>
      <c r="E53" s="888">
        <v>0</v>
      </c>
      <c r="F53" s="888">
        <v>0</v>
      </c>
      <c r="G53" s="888">
        <v>0</v>
      </c>
      <c r="H53" s="888">
        <v>0</v>
      </c>
      <c r="I53" s="888">
        <v>0</v>
      </c>
      <c r="J53" s="888">
        <v>0</v>
      </c>
      <c r="K53" s="888">
        <v>0</v>
      </c>
    </row>
    <row r="54" spans="1:11">
      <c r="A54" s="887">
        <v>46</v>
      </c>
      <c r="B54" s="888" t="s">
        <v>712</v>
      </c>
      <c r="C54" s="888">
        <v>0</v>
      </c>
      <c r="D54" s="888">
        <v>0</v>
      </c>
      <c r="E54" s="888">
        <v>0</v>
      </c>
      <c r="F54" s="888">
        <v>0</v>
      </c>
      <c r="G54" s="888">
        <v>0</v>
      </c>
      <c r="H54" s="888">
        <v>0</v>
      </c>
      <c r="I54" s="888">
        <v>0</v>
      </c>
      <c r="J54" s="888">
        <v>0</v>
      </c>
      <c r="K54" s="888">
        <v>0</v>
      </c>
    </row>
    <row r="55" spans="1:11">
      <c r="A55" s="887">
        <v>47</v>
      </c>
      <c r="B55" s="888" t="s">
        <v>713</v>
      </c>
      <c r="C55" s="888">
        <v>2042</v>
      </c>
      <c r="D55" s="888">
        <v>0</v>
      </c>
      <c r="E55" s="888">
        <v>3</v>
      </c>
      <c r="F55" s="888">
        <v>1710</v>
      </c>
      <c r="G55" s="888">
        <v>0</v>
      </c>
      <c r="H55" s="888">
        <v>0</v>
      </c>
      <c r="I55" s="888">
        <v>0</v>
      </c>
      <c r="J55" s="888">
        <v>0</v>
      </c>
      <c r="K55" s="888">
        <v>0</v>
      </c>
    </row>
    <row r="56" spans="1:11">
      <c r="A56" s="887">
        <v>48</v>
      </c>
      <c r="B56" s="888" t="s">
        <v>970</v>
      </c>
      <c r="C56" s="888">
        <v>50</v>
      </c>
      <c r="D56" s="888">
        <v>6</v>
      </c>
      <c r="E56" s="888">
        <v>2414</v>
      </c>
      <c r="F56" s="888">
        <v>0</v>
      </c>
      <c r="G56" s="888">
        <v>0</v>
      </c>
      <c r="H56" s="888">
        <v>0</v>
      </c>
      <c r="I56" s="888">
        <v>3</v>
      </c>
      <c r="J56" s="888">
        <v>3</v>
      </c>
      <c r="K56" s="888">
        <v>296000</v>
      </c>
    </row>
    <row r="57" spans="1:11">
      <c r="A57" s="887">
        <v>49</v>
      </c>
      <c r="B57" s="888" t="s">
        <v>971</v>
      </c>
      <c r="C57" s="888">
        <v>0</v>
      </c>
      <c r="D57" s="888">
        <v>0</v>
      </c>
      <c r="E57" s="888">
        <v>0</v>
      </c>
      <c r="F57" s="888">
        <v>0</v>
      </c>
      <c r="G57" s="888">
        <v>0</v>
      </c>
      <c r="H57" s="888">
        <v>0</v>
      </c>
      <c r="I57" s="888">
        <v>0</v>
      </c>
      <c r="J57" s="888">
        <v>0</v>
      </c>
      <c r="K57" s="888">
        <v>0</v>
      </c>
    </row>
    <row r="58" spans="1:11">
      <c r="A58" s="887">
        <v>50</v>
      </c>
      <c r="B58" s="888" t="s">
        <v>714</v>
      </c>
      <c r="C58" s="888">
        <v>0</v>
      </c>
      <c r="D58" s="888">
        <v>0</v>
      </c>
      <c r="E58" s="888">
        <v>0</v>
      </c>
      <c r="F58" s="888">
        <v>0</v>
      </c>
      <c r="G58" s="888">
        <v>0</v>
      </c>
      <c r="H58" s="888">
        <v>0</v>
      </c>
      <c r="I58" s="888">
        <v>0</v>
      </c>
      <c r="J58" s="888">
        <v>0</v>
      </c>
      <c r="K58" s="888">
        <v>0</v>
      </c>
    </row>
    <row r="59" spans="1:11">
      <c r="A59" s="887">
        <v>51</v>
      </c>
      <c r="B59" s="888" t="s">
        <v>972</v>
      </c>
      <c r="C59" s="888">
        <v>16</v>
      </c>
      <c r="D59" s="888">
        <v>0</v>
      </c>
      <c r="E59" s="888">
        <v>7</v>
      </c>
      <c r="F59" s="888">
        <v>2785</v>
      </c>
      <c r="G59" s="888">
        <v>17</v>
      </c>
      <c r="H59" s="888">
        <v>0</v>
      </c>
      <c r="I59" s="888">
        <v>9</v>
      </c>
      <c r="J59" s="888">
        <v>0</v>
      </c>
      <c r="K59" s="888">
        <v>600000</v>
      </c>
    </row>
    <row r="60" spans="1:11" s="15" customFormat="1">
      <c r="A60" s="890" t="s">
        <v>19</v>
      </c>
      <c r="B60" s="891"/>
      <c r="C60" s="630">
        <f>SUM(C9:C59)</f>
        <v>5176</v>
      </c>
      <c r="D60" s="630">
        <f t="shared" ref="D60:K60" si="0">SUM(D9:D59)</f>
        <v>26</v>
      </c>
      <c r="E60" s="630">
        <f t="shared" si="0"/>
        <v>8568</v>
      </c>
      <c r="F60" s="630">
        <f t="shared" si="0"/>
        <v>28688</v>
      </c>
      <c r="G60" s="630">
        <f t="shared" si="0"/>
        <v>7803</v>
      </c>
      <c r="H60" s="630">
        <f t="shared" si="0"/>
        <v>12043</v>
      </c>
      <c r="I60" s="630">
        <f t="shared" si="0"/>
        <v>283</v>
      </c>
      <c r="J60" s="630">
        <f t="shared" si="0"/>
        <v>10</v>
      </c>
      <c r="K60" s="630">
        <f t="shared" si="0"/>
        <v>6097861</v>
      </c>
    </row>
    <row r="63" spans="1:11" ht="12.75" customHeight="1">
      <c r="A63" s="892"/>
      <c r="B63" s="893"/>
      <c r="C63" s="893"/>
      <c r="D63" s="893"/>
      <c r="E63" s="893"/>
      <c r="J63" s="1355" t="s">
        <v>13</v>
      </c>
      <c r="K63" s="1355"/>
    </row>
    <row r="64" spans="1:11" ht="12.75" customHeight="1">
      <c r="A64" s="892"/>
      <c r="B64" s="893"/>
      <c r="C64" s="893"/>
      <c r="D64" s="893"/>
      <c r="E64" s="893"/>
      <c r="J64" s="1355" t="s">
        <v>14</v>
      </c>
      <c r="K64" s="1355"/>
    </row>
    <row r="65" spans="1:11" ht="12.75" customHeight="1">
      <c r="A65" s="892"/>
      <c r="B65" s="893"/>
      <c r="C65" s="893"/>
      <c r="D65" s="893"/>
      <c r="E65" s="893"/>
      <c r="K65" s="894" t="s">
        <v>77</v>
      </c>
    </row>
    <row r="66" spans="1:11">
      <c r="A66" s="892" t="s">
        <v>12</v>
      </c>
      <c r="B66" s="893"/>
      <c r="D66" s="893"/>
      <c r="E66" s="893"/>
      <c r="K66" s="895" t="s">
        <v>76</v>
      </c>
    </row>
  </sheetData>
  <autoFilter ref="A8:K8">
    <sortState ref="A9:K59">
      <sortCondition ref="B8"/>
    </sortState>
  </autoFilter>
  <mergeCells count="12">
    <mergeCell ref="J63:K63"/>
    <mergeCell ref="J64:K64"/>
    <mergeCell ref="A1:I1"/>
    <mergeCell ref="A2:K2"/>
    <mergeCell ref="A4:J4"/>
    <mergeCell ref="A5:C5"/>
    <mergeCell ref="A6:A7"/>
    <mergeCell ref="B6:B7"/>
    <mergeCell ref="C6:C7"/>
    <mergeCell ref="D6:F6"/>
    <mergeCell ref="G6:J6"/>
    <mergeCell ref="K6:K7"/>
  </mergeCells>
  <printOptions horizontalCentered="1"/>
  <pageMargins left="0.70866141732283505" right="0.70866141732283505" top="0.59055118110236204" bottom="0" header="0.31496062992126" footer="0.31496062992126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3"/>
  <sheetViews>
    <sheetView zoomScaleSheetLayoutView="90" workbookViewId="0">
      <selection activeCell="S15" sqref="S15"/>
    </sheetView>
  </sheetViews>
  <sheetFormatPr defaultRowHeight="12.75"/>
  <sheetData>
    <row r="2" spans="2:8">
      <c r="B2" s="15"/>
    </row>
    <row r="4" spans="2:8" ht="12.75" customHeight="1">
      <c r="B4" s="1088"/>
      <c r="C4" s="1088"/>
      <c r="D4" s="1088"/>
      <c r="E4" s="1088"/>
      <c r="F4" s="1088"/>
      <c r="G4" s="1088"/>
      <c r="H4" s="1088"/>
    </row>
    <row r="5" spans="2:8" ht="12.75" customHeight="1">
      <c r="B5" s="1088"/>
      <c r="C5" s="1088"/>
      <c r="D5" s="1088"/>
      <c r="E5" s="1088"/>
      <c r="F5" s="1088"/>
      <c r="G5" s="1088"/>
      <c r="H5" s="1088"/>
    </row>
    <row r="6" spans="2:8" ht="12.75" customHeight="1">
      <c r="B6" s="1088"/>
      <c r="C6" s="1088"/>
      <c r="D6" s="1088"/>
      <c r="E6" s="1088"/>
      <c r="F6" s="1088"/>
      <c r="G6" s="1088"/>
      <c r="H6" s="1088"/>
    </row>
    <row r="7" spans="2:8" ht="12.75" customHeight="1">
      <c r="B7" s="1088"/>
      <c r="C7" s="1088"/>
      <c r="D7" s="1088"/>
      <c r="E7" s="1088"/>
      <c r="F7" s="1088"/>
      <c r="G7" s="1088"/>
      <c r="H7" s="1088"/>
    </row>
    <row r="8" spans="2:8" ht="12.75" customHeight="1">
      <c r="B8" s="1088"/>
      <c r="C8" s="1088"/>
      <c r="D8" s="1088"/>
      <c r="E8" s="1088"/>
      <c r="F8" s="1088"/>
      <c r="G8" s="1088"/>
      <c r="H8" s="1088"/>
    </row>
    <row r="9" spans="2:8" ht="12.75" customHeight="1">
      <c r="B9" s="1088"/>
      <c r="C9" s="1088"/>
      <c r="D9" s="1088"/>
      <c r="E9" s="1088"/>
      <c r="F9" s="1088"/>
      <c r="G9" s="1088"/>
      <c r="H9" s="1088"/>
    </row>
    <row r="10" spans="2:8" ht="12.75" customHeight="1">
      <c r="B10" s="1088"/>
      <c r="C10" s="1088"/>
      <c r="D10" s="1088"/>
      <c r="E10" s="1088"/>
      <c r="F10" s="1088"/>
      <c r="G10" s="1088"/>
      <c r="H10" s="1088"/>
    </row>
    <row r="11" spans="2:8" ht="12.75" customHeight="1">
      <c r="B11" s="1088"/>
      <c r="C11" s="1088"/>
      <c r="D11" s="1088"/>
      <c r="E11" s="1088"/>
      <c r="F11" s="1088"/>
      <c r="G11" s="1088"/>
      <c r="H11" s="1088"/>
    </row>
    <row r="12" spans="2:8" ht="12.75" customHeight="1">
      <c r="B12" s="1088"/>
      <c r="C12" s="1088"/>
      <c r="D12" s="1088"/>
      <c r="E12" s="1088"/>
      <c r="F12" s="1088"/>
      <c r="G12" s="1088"/>
      <c r="H12" s="1088"/>
    </row>
    <row r="13" spans="2:8" ht="12.75" customHeight="1">
      <c r="B13" s="1088"/>
      <c r="C13" s="1088"/>
      <c r="D13" s="1088"/>
      <c r="E13" s="1088"/>
      <c r="F13" s="1088"/>
      <c r="G13" s="1088"/>
      <c r="H13" s="1088"/>
    </row>
  </sheetData>
  <mergeCells count="1">
    <mergeCell ref="B4:H13"/>
  </mergeCells>
  <printOptions horizontalCentered="1" verticalCentered="1"/>
  <pageMargins left="0.70866141732283472" right="0.70866141732283472" top="0.23622047244094491" bottom="0" header="0.31496062992125984" footer="0.31496062992125984"/>
  <pageSetup paperSize="9" orientation="landscape" verticalDpi="0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BreakPreview" topLeftCell="A20" zoomScale="115" zoomScaleSheetLayoutView="115" workbookViewId="0">
      <selection activeCell="J8" sqref="J8"/>
    </sheetView>
  </sheetViews>
  <sheetFormatPr defaultRowHeight="15"/>
  <cols>
    <col min="1" max="1" width="9.140625" style="868"/>
    <col min="2" max="2" width="26.5703125" style="868" customWidth="1"/>
    <col min="3" max="6" width="14.140625" style="868" customWidth="1"/>
    <col min="7" max="7" width="16.7109375" style="868" customWidth="1"/>
    <col min="8" max="16384" width="9.140625" style="868"/>
  </cols>
  <sheetData>
    <row r="1" spans="1:7">
      <c r="A1" s="867"/>
      <c r="B1" s="867"/>
      <c r="C1" s="867"/>
      <c r="D1" s="867"/>
      <c r="E1" s="867"/>
      <c r="F1" s="1373" t="s">
        <v>940</v>
      </c>
      <c r="G1" s="1373"/>
    </row>
    <row r="2" spans="1:7" ht="15.75">
      <c r="A2" s="1374" t="s">
        <v>0</v>
      </c>
      <c r="B2" s="1374"/>
      <c r="C2" s="1374"/>
      <c r="D2" s="1374"/>
      <c r="E2" s="1374"/>
      <c r="F2" s="1374"/>
      <c r="G2" s="1374"/>
    </row>
    <row r="3" spans="1:7" ht="20.25">
      <c r="A3" s="1375" t="s">
        <v>941</v>
      </c>
      <c r="B3" s="1375"/>
      <c r="C3" s="1375"/>
      <c r="D3" s="1375"/>
      <c r="E3" s="1375"/>
      <c r="F3" s="1375"/>
      <c r="G3" s="1375"/>
    </row>
    <row r="4" spans="1:7" ht="6.75" customHeight="1"/>
    <row r="5" spans="1:7" ht="15.75">
      <c r="A5" s="1376" t="s">
        <v>942</v>
      </c>
      <c r="B5" s="1376"/>
      <c r="C5" s="1376"/>
      <c r="D5" s="1376"/>
      <c r="E5" s="1376"/>
      <c r="F5" s="1376"/>
      <c r="G5" s="1376"/>
    </row>
    <row r="6" spans="1:7" ht="15.75">
      <c r="A6" s="1377" t="s">
        <v>943</v>
      </c>
      <c r="B6" s="1377"/>
      <c r="C6" s="1377"/>
      <c r="D6" s="1377"/>
      <c r="E6" s="1377"/>
      <c r="F6" s="1377"/>
      <c r="G6" s="1377"/>
    </row>
    <row r="7" spans="1:7" ht="6.75" customHeight="1">
      <c r="A7" s="869"/>
      <c r="B7" s="869"/>
      <c r="C7" s="869"/>
      <c r="D7" s="869"/>
      <c r="E7" s="869"/>
      <c r="F7" s="869"/>
      <c r="G7" s="870"/>
    </row>
    <row r="8" spans="1:7">
      <c r="A8" s="1369" t="s">
        <v>275</v>
      </c>
      <c r="B8" s="1369" t="s">
        <v>276</v>
      </c>
      <c r="C8" s="1370" t="s">
        <v>944</v>
      </c>
      <c r="D8" s="1369"/>
      <c r="E8" s="1369"/>
      <c r="F8" s="1369"/>
      <c r="G8" s="1371" t="s">
        <v>70</v>
      </c>
    </row>
    <row r="9" spans="1:7">
      <c r="A9" s="1369"/>
      <c r="B9" s="1369"/>
      <c r="C9" s="871" t="s">
        <v>278</v>
      </c>
      <c r="D9" s="871" t="s">
        <v>279</v>
      </c>
      <c r="E9" s="871" t="s">
        <v>280</v>
      </c>
      <c r="F9" s="871" t="s">
        <v>19</v>
      </c>
      <c r="G9" s="1372"/>
    </row>
    <row r="10" spans="1:7">
      <c r="A10" s="872" t="s">
        <v>253</v>
      </c>
      <c r="B10" s="872" t="s">
        <v>254</v>
      </c>
      <c r="C10" s="872" t="s">
        <v>255</v>
      </c>
      <c r="D10" s="872" t="s">
        <v>256</v>
      </c>
      <c r="E10" s="872" t="s">
        <v>257</v>
      </c>
      <c r="F10" s="872" t="s">
        <v>258</v>
      </c>
      <c r="G10" s="873">
        <v>7</v>
      </c>
    </row>
    <row r="11" spans="1:7" ht="18.75">
      <c r="A11" s="1365" t="s">
        <v>284</v>
      </c>
      <c r="B11" s="1365"/>
      <c r="C11" s="874"/>
      <c r="D11" s="875"/>
      <c r="E11" s="874"/>
      <c r="F11" s="874"/>
      <c r="G11" s="874"/>
    </row>
    <row r="12" spans="1:7" ht="18.75">
      <c r="A12" s="876">
        <v>1</v>
      </c>
      <c r="B12" s="877" t="s">
        <v>945</v>
      </c>
      <c r="C12" s="877">
        <v>1</v>
      </c>
      <c r="D12" s="877">
        <v>0</v>
      </c>
      <c r="E12" s="877">
        <v>0</v>
      </c>
      <c r="F12" s="877">
        <f>C12+D12+E12</f>
        <v>1</v>
      </c>
      <c r="G12" s="878"/>
    </row>
    <row r="13" spans="1:7" ht="18.75">
      <c r="A13" s="876">
        <v>2</v>
      </c>
      <c r="B13" s="877" t="s">
        <v>946</v>
      </c>
      <c r="C13" s="877">
        <v>1</v>
      </c>
      <c r="D13" s="877">
        <v>0</v>
      </c>
      <c r="E13" s="877">
        <v>0</v>
      </c>
      <c r="F13" s="877">
        <f t="shared" ref="F13:F15" si="0">C13+D13+E13</f>
        <v>1</v>
      </c>
      <c r="G13" s="878"/>
    </row>
    <row r="14" spans="1:7" ht="18.75">
      <c r="A14" s="876">
        <v>3</v>
      </c>
      <c r="B14" s="877" t="s">
        <v>947</v>
      </c>
      <c r="C14" s="877">
        <v>4</v>
      </c>
      <c r="D14" s="877">
        <v>0</v>
      </c>
      <c r="E14" s="877">
        <v>0</v>
      </c>
      <c r="F14" s="877">
        <f t="shared" si="0"/>
        <v>4</v>
      </c>
      <c r="G14" s="878"/>
    </row>
    <row r="15" spans="1:7" ht="18.75">
      <c r="A15" s="876" t="s">
        <v>19</v>
      </c>
      <c r="B15" s="877"/>
      <c r="C15" s="877">
        <v>6</v>
      </c>
      <c r="D15" s="877">
        <v>0</v>
      </c>
      <c r="E15" s="877">
        <v>0</v>
      </c>
      <c r="F15" s="877">
        <f t="shared" si="0"/>
        <v>6</v>
      </c>
      <c r="G15" s="878"/>
    </row>
    <row r="16" spans="1:7" ht="18.75">
      <c r="A16" s="1366" t="s">
        <v>948</v>
      </c>
      <c r="B16" s="1366"/>
      <c r="C16" s="1366"/>
      <c r="D16" s="879"/>
      <c r="E16" s="880"/>
      <c r="F16" s="880"/>
      <c r="G16" s="874"/>
    </row>
    <row r="17" spans="1:7" ht="18.75">
      <c r="A17" s="876">
        <v>1</v>
      </c>
      <c r="B17" s="877" t="s">
        <v>949</v>
      </c>
      <c r="C17" s="877">
        <v>1</v>
      </c>
      <c r="D17" s="877">
        <v>0</v>
      </c>
      <c r="E17" s="877">
        <v>0</v>
      </c>
      <c r="F17" s="877">
        <f>C17+D17+E17</f>
        <v>1</v>
      </c>
      <c r="G17" s="878"/>
    </row>
    <row r="18" spans="1:7" ht="18.75">
      <c r="A18" s="876">
        <v>2</v>
      </c>
      <c r="B18" s="877" t="s">
        <v>950</v>
      </c>
      <c r="C18" s="877">
        <v>1</v>
      </c>
      <c r="D18" s="877">
        <v>0</v>
      </c>
      <c r="E18" s="877">
        <v>0</v>
      </c>
      <c r="F18" s="877">
        <f t="shared" ref="F18:F26" si="1">C18+D18+E18</f>
        <v>1</v>
      </c>
      <c r="G18" s="878"/>
    </row>
    <row r="19" spans="1:7" ht="37.5">
      <c r="A19" s="876"/>
      <c r="B19" s="877" t="s">
        <v>951</v>
      </c>
      <c r="C19" s="877">
        <v>1</v>
      </c>
      <c r="D19" s="877">
        <v>0</v>
      </c>
      <c r="E19" s="877">
        <v>0</v>
      </c>
      <c r="F19" s="877">
        <f t="shared" si="1"/>
        <v>1</v>
      </c>
      <c r="G19" s="878"/>
    </row>
    <row r="20" spans="1:7" ht="18.75">
      <c r="A20" s="876"/>
      <c r="B20" s="877" t="s">
        <v>952</v>
      </c>
      <c r="C20" s="877">
        <v>1</v>
      </c>
      <c r="D20" s="877">
        <v>0</v>
      </c>
      <c r="E20" s="877">
        <v>0</v>
      </c>
      <c r="F20" s="877">
        <f t="shared" si="1"/>
        <v>1</v>
      </c>
      <c r="G20" s="878"/>
    </row>
    <row r="21" spans="1:7" ht="18.75">
      <c r="A21" s="876"/>
      <c r="B21" s="877" t="s">
        <v>953</v>
      </c>
      <c r="C21" s="877">
        <v>1</v>
      </c>
      <c r="D21" s="877">
        <v>0</v>
      </c>
      <c r="E21" s="877">
        <v>0</v>
      </c>
      <c r="F21" s="877">
        <f t="shared" si="1"/>
        <v>1</v>
      </c>
      <c r="G21" s="878"/>
    </row>
    <row r="22" spans="1:7" ht="18.75">
      <c r="A22" s="876"/>
      <c r="B22" s="877" t="s">
        <v>954</v>
      </c>
      <c r="C22" s="877">
        <v>5</v>
      </c>
      <c r="D22" s="877">
        <v>0</v>
      </c>
      <c r="E22" s="877">
        <v>0</v>
      </c>
      <c r="F22" s="877">
        <f t="shared" si="1"/>
        <v>5</v>
      </c>
      <c r="G22" s="878"/>
    </row>
    <row r="23" spans="1:7" ht="18.75">
      <c r="A23" s="876">
        <v>3</v>
      </c>
      <c r="B23" s="877" t="s">
        <v>955</v>
      </c>
      <c r="C23" s="877">
        <v>3</v>
      </c>
      <c r="D23" s="877">
        <v>0</v>
      </c>
      <c r="E23" s="877">
        <v>0</v>
      </c>
      <c r="F23" s="877">
        <f t="shared" si="1"/>
        <v>3</v>
      </c>
      <c r="G23" s="878"/>
    </row>
    <row r="24" spans="1:7" ht="18.75">
      <c r="A24" s="876"/>
      <c r="B24" s="877" t="s">
        <v>956</v>
      </c>
      <c r="C24" s="877">
        <v>0</v>
      </c>
      <c r="D24" s="877">
        <v>32</v>
      </c>
      <c r="E24" s="877">
        <v>0</v>
      </c>
      <c r="F24" s="877">
        <f t="shared" si="1"/>
        <v>32</v>
      </c>
      <c r="G24" s="878"/>
    </row>
    <row r="25" spans="1:7" ht="18.75">
      <c r="A25" s="876"/>
      <c r="B25" s="877" t="s">
        <v>957</v>
      </c>
      <c r="C25" s="877">
        <v>0</v>
      </c>
      <c r="D25" s="877">
        <v>45</v>
      </c>
      <c r="E25" s="877">
        <v>0</v>
      </c>
      <c r="F25" s="877">
        <f t="shared" si="1"/>
        <v>45</v>
      </c>
      <c r="G25" s="878"/>
    </row>
    <row r="26" spans="1:7" ht="18.75">
      <c r="A26" s="876"/>
      <c r="B26" s="877" t="s">
        <v>958</v>
      </c>
      <c r="C26" s="877">
        <v>0</v>
      </c>
      <c r="D26" s="877">
        <v>33</v>
      </c>
      <c r="E26" s="877">
        <v>0</v>
      </c>
      <c r="F26" s="877">
        <f t="shared" si="1"/>
        <v>33</v>
      </c>
      <c r="G26" s="878"/>
    </row>
    <row r="27" spans="1:7" ht="18.75">
      <c r="A27" s="876" t="s">
        <v>19</v>
      </c>
      <c r="B27" s="877"/>
      <c r="C27" s="877">
        <f>SUM(C17:C26)</f>
        <v>13</v>
      </c>
      <c r="D27" s="877">
        <f>SUM(D17:D26)</f>
        <v>110</v>
      </c>
      <c r="E27" s="877">
        <f t="shared" ref="E27:F27" si="2">SUM(E17:E26)</f>
        <v>0</v>
      </c>
      <c r="F27" s="877">
        <f t="shared" si="2"/>
        <v>123</v>
      </c>
      <c r="G27" s="878"/>
    </row>
    <row r="28" spans="1:7" ht="18.75">
      <c r="A28" s="1367" t="s">
        <v>959</v>
      </c>
      <c r="B28" s="1367"/>
      <c r="C28" s="877">
        <f>C15+C27</f>
        <v>19</v>
      </c>
      <c r="D28" s="877">
        <f t="shared" ref="D28:F28" si="3">D15+D27</f>
        <v>110</v>
      </c>
      <c r="E28" s="877">
        <f t="shared" si="3"/>
        <v>0</v>
      </c>
      <c r="F28" s="877">
        <f t="shared" si="3"/>
        <v>129</v>
      </c>
      <c r="G28" s="878"/>
    </row>
    <row r="29" spans="1:7" ht="33" customHeight="1"/>
    <row r="30" spans="1:7">
      <c r="A30" s="1368" t="s">
        <v>960</v>
      </c>
      <c r="B30" s="1368"/>
      <c r="E30" s="1368" t="s">
        <v>961</v>
      </c>
      <c r="F30" s="1368"/>
      <c r="G30" s="1368"/>
    </row>
    <row r="31" spans="1:7">
      <c r="E31" s="1368" t="s">
        <v>962</v>
      </c>
      <c r="F31" s="1368"/>
      <c r="G31" s="1368"/>
    </row>
    <row r="32" spans="1:7" ht="33.75" customHeight="1">
      <c r="E32" s="1364" t="s">
        <v>963</v>
      </c>
      <c r="F32" s="1364"/>
      <c r="G32" s="1364"/>
    </row>
  </sheetData>
  <mergeCells count="16">
    <mergeCell ref="A8:A9"/>
    <mergeCell ref="B8:B9"/>
    <mergeCell ref="C8:F8"/>
    <mergeCell ref="G8:G9"/>
    <mergeCell ref="F1:G1"/>
    <mergeCell ref="A2:G2"/>
    <mergeCell ref="A3:G3"/>
    <mergeCell ref="A5:G5"/>
    <mergeCell ref="A6:G6"/>
    <mergeCell ref="E32:G32"/>
    <mergeCell ref="A11:B11"/>
    <mergeCell ref="A16:C16"/>
    <mergeCell ref="A28:B28"/>
    <mergeCell ref="A30:B30"/>
    <mergeCell ref="E30:G30"/>
    <mergeCell ref="E31:G31"/>
  </mergeCells>
  <printOptions horizontalCentered="1"/>
  <pageMargins left="0.70866141732283505" right="0.70866141732283505" top="0.59055118110236204" bottom="0.59055118110236204" header="0.31496062992126" footer="0.31496062992126"/>
  <pageSetup paperSize="9" scale="88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view="pageBreakPreview" zoomScaleSheetLayoutView="100" workbookViewId="0">
      <pane ySplit="8" topLeftCell="A54" activePane="bottomLeft" state="frozen"/>
      <selection activeCell="F58" sqref="F58"/>
      <selection pane="bottomLeft" activeCell="F64" sqref="F64"/>
    </sheetView>
  </sheetViews>
  <sheetFormatPr defaultRowHeight="12.75"/>
  <cols>
    <col min="1" max="1" width="8.28515625" style="836" customWidth="1"/>
    <col min="2" max="2" width="15.5703125" style="836" customWidth="1"/>
    <col min="3" max="3" width="17.28515625" style="836" customWidth="1"/>
    <col min="4" max="4" width="21" style="836" customWidth="1"/>
    <col min="5" max="5" width="21.140625" style="836" customWidth="1"/>
    <col min="6" max="6" width="20.7109375" style="836" customWidth="1"/>
    <col min="7" max="7" width="23.5703125" style="836" customWidth="1"/>
    <col min="8" max="256" width="9.140625" style="836"/>
    <col min="257" max="257" width="8.28515625" style="836" customWidth="1"/>
    <col min="258" max="258" width="15.5703125" style="836" customWidth="1"/>
    <col min="259" max="259" width="17.28515625" style="836" customWidth="1"/>
    <col min="260" max="260" width="21" style="836" customWidth="1"/>
    <col min="261" max="261" width="21.140625" style="836" customWidth="1"/>
    <col min="262" max="262" width="20.7109375" style="836" customWidth="1"/>
    <col min="263" max="263" width="23.5703125" style="836" customWidth="1"/>
    <col min="264" max="512" width="9.140625" style="836"/>
    <col min="513" max="513" width="8.28515625" style="836" customWidth="1"/>
    <col min="514" max="514" width="15.5703125" style="836" customWidth="1"/>
    <col min="515" max="515" width="17.28515625" style="836" customWidth="1"/>
    <col min="516" max="516" width="21" style="836" customWidth="1"/>
    <col min="517" max="517" width="21.140625" style="836" customWidth="1"/>
    <col min="518" max="518" width="20.7109375" style="836" customWidth="1"/>
    <col min="519" max="519" width="23.5703125" style="836" customWidth="1"/>
    <col min="520" max="768" width="9.140625" style="836"/>
    <col min="769" max="769" width="8.28515625" style="836" customWidth="1"/>
    <col min="770" max="770" width="15.5703125" style="836" customWidth="1"/>
    <col min="771" max="771" width="17.28515625" style="836" customWidth="1"/>
    <col min="772" max="772" width="21" style="836" customWidth="1"/>
    <col min="773" max="773" width="21.140625" style="836" customWidth="1"/>
    <col min="774" max="774" width="20.7109375" style="836" customWidth="1"/>
    <col min="775" max="775" width="23.5703125" style="836" customWidth="1"/>
    <col min="776" max="1024" width="9.140625" style="836"/>
    <col min="1025" max="1025" width="8.28515625" style="836" customWidth="1"/>
    <col min="1026" max="1026" width="15.5703125" style="836" customWidth="1"/>
    <col min="1027" max="1027" width="17.28515625" style="836" customWidth="1"/>
    <col min="1028" max="1028" width="21" style="836" customWidth="1"/>
    <col min="1029" max="1029" width="21.140625" style="836" customWidth="1"/>
    <col min="1030" max="1030" width="20.7109375" style="836" customWidth="1"/>
    <col min="1031" max="1031" width="23.5703125" style="836" customWidth="1"/>
    <col min="1032" max="1280" width="9.140625" style="836"/>
    <col min="1281" max="1281" width="8.28515625" style="836" customWidth="1"/>
    <col min="1282" max="1282" width="15.5703125" style="836" customWidth="1"/>
    <col min="1283" max="1283" width="17.28515625" style="836" customWidth="1"/>
    <col min="1284" max="1284" width="21" style="836" customWidth="1"/>
    <col min="1285" max="1285" width="21.140625" style="836" customWidth="1"/>
    <col min="1286" max="1286" width="20.7109375" style="836" customWidth="1"/>
    <col min="1287" max="1287" width="23.5703125" style="836" customWidth="1"/>
    <col min="1288" max="1536" width="9.140625" style="836"/>
    <col min="1537" max="1537" width="8.28515625" style="836" customWidth="1"/>
    <col min="1538" max="1538" width="15.5703125" style="836" customWidth="1"/>
    <col min="1539" max="1539" width="17.28515625" style="836" customWidth="1"/>
    <col min="1540" max="1540" width="21" style="836" customWidth="1"/>
    <col min="1541" max="1541" width="21.140625" style="836" customWidth="1"/>
    <col min="1542" max="1542" width="20.7109375" style="836" customWidth="1"/>
    <col min="1543" max="1543" width="23.5703125" style="836" customWidth="1"/>
    <col min="1544" max="1792" width="9.140625" style="836"/>
    <col min="1793" max="1793" width="8.28515625" style="836" customWidth="1"/>
    <col min="1794" max="1794" width="15.5703125" style="836" customWidth="1"/>
    <col min="1795" max="1795" width="17.28515625" style="836" customWidth="1"/>
    <col min="1796" max="1796" width="21" style="836" customWidth="1"/>
    <col min="1797" max="1797" width="21.140625" style="836" customWidth="1"/>
    <col min="1798" max="1798" width="20.7109375" style="836" customWidth="1"/>
    <col min="1799" max="1799" width="23.5703125" style="836" customWidth="1"/>
    <col min="1800" max="2048" width="9.140625" style="836"/>
    <col min="2049" max="2049" width="8.28515625" style="836" customWidth="1"/>
    <col min="2050" max="2050" width="15.5703125" style="836" customWidth="1"/>
    <col min="2051" max="2051" width="17.28515625" style="836" customWidth="1"/>
    <col min="2052" max="2052" width="21" style="836" customWidth="1"/>
    <col min="2053" max="2053" width="21.140625" style="836" customWidth="1"/>
    <col min="2054" max="2054" width="20.7109375" style="836" customWidth="1"/>
    <col min="2055" max="2055" width="23.5703125" style="836" customWidth="1"/>
    <col min="2056" max="2304" width="9.140625" style="836"/>
    <col min="2305" max="2305" width="8.28515625" style="836" customWidth="1"/>
    <col min="2306" max="2306" width="15.5703125" style="836" customWidth="1"/>
    <col min="2307" max="2307" width="17.28515625" style="836" customWidth="1"/>
    <col min="2308" max="2308" width="21" style="836" customWidth="1"/>
    <col min="2309" max="2309" width="21.140625" style="836" customWidth="1"/>
    <col min="2310" max="2310" width="20.7109375" style="836" customWidth="1"/>
    <col min="2311" max="2311" width="23.5703125" style="836" customWidth="1"/>
    <col min="2312" max="2560" width="9.140625" style="836"/>
    <col min="2561" max="2561" width="8.28515625" style="836" customWidth="1"/>
    <col min="2562" max="2562" width="15.5703125" style="836" customWidth="1"/>
    <col min="2563" max="2563" width="17.28515625" style="836" customWidth="1"/>
    <col min="2564" max="2564" width="21" style="836" customWidth="1"/>
    <col min="2565" max="2565" width="21.140625" style="836" customWidth="1"/>
    <col min="2566" max="2566" width="20.7109375" style="836" customWidth="1"/>
    <col min="2567" max="2567" width="23.5703125" style="836" customWidth="1"/>
    <col min="2568" max="2816" width="9.140625" style="836"/>
    <col min="2817" max="2817" width="8.28515625" style="836" customWidth="1"/>
    <col min="2818" max="2818" width="15.5703125" style="836" customWidth="1"/>
    <col min="2819" max="2819" width="17.28515625" style="836" customWidth="1"/>
    <col min="2820" max="2820" width="21" style="836" customWidth="1"/>
    <col min="2821" max="2821" width="21.140625" style="836" customWidth="1"/>
    <col min="2822" max="2822" width="20.7109375" style="836" customWidth="1"/>
    <col min="2823" max="2823" width="23.5703125" style="836" customWidth="1"/>
    <col min="2824" max="3072" width="9.140625" style="836"/>
    <col min="3073" max="3073" width="8.28515625" style="836" customWidth="1"/>
    <col min="3074" max="3074" width="15.5703125" style="836" customWidth="1"/>
    <col min="3075" max="3075" width="17.28515625" style="836" customWidth="1"/>
    <col min="3076" max="3076" width="21" style="836" customWidth="1"/>
    <col min="3077" max="3077" width="21.140625" style="836" customWidth="1"/>
    <col min="3078" max="3078" width="20.7109375" style="836" customWidth="1"/>
    <col min="3079" max="3079" width="23.5703125" style="836" customWidth="1"/>
    <col min="3080" max="3328" width="9.140625" style="836"/>
    <col min="3329" max="3329" width="8.28515625" style="836" customWidth="1"/>
    <col min="3330" max="3330" width="15.5703125" style="836" customWidth="1"/>
    <col min="3331" max="3331" width="17.28515625" style="836" customWidth="1"/>
    <col min="3332" max="3332" width="21" style="836" customWidth="1"/>
    <col min="3333" max="3333" width="21.140625" style="836" customWidth="1"/>
    <col min="3334" max="3334" width="20.7109375" style="836" customWidth="1"/>
    <col min="3335" max="3335" width="23.5703125" style="836" customWidth="1"/>
    <col min="3336" max="3584" width="9.140625" style="836"/>
    <col min="3585" max="3585" width="8.28515625" style="836" customWidth="1"/>
    <col min="3586" max="3586" width="15.5703125" style="836" customWidth="1"/>
    <col min="3587" max="3587" width="17.28515625" style="836" customWidth="1"/>
    <col min="3588" max="3588" width="21" style="836" customWidth="1"/>
    <col min="3589" max="3589" width="21.140625" style="836" customWidth="1"/>
    <col min="3590" max="3590" width="20.7109375" style="836" customWidth="1"/>
    <col min="3591" max="3591" width="23.5703125" style="836" customWidth="1"/>
    <col min="3592" max="3840" width="9.140625" style="836"/>
    <col min="3841" max="3841" width="8.28515625" style="836" customWidth="1"/>
    <col min="3842" max="3842" width="15.5703125" style="836" customWidth="1"/>
    <col min="3843" max="3843" width="17.28515625" style="836" customWidth="1"/>
    <col min="3844" max="3844" width="21" style="836" customWidth="1"/>
    <col min="3845" max="3845" width="21.140625" style="836" customWidth="1"/>
    <col min="3846" max="3846" width="20.7109375" style="836" customWidth="1"/>
    <col min="3847" max="3847" width="23.5703125" style="836" customWidth="1"/>
    <col min="3848" max="4096" width="9.140625" style="836"/>
    <col min="4097" max="4097" width="8.28515625" style="836" customWidth="1"/>
    <col min="4098" max="4098" width="15.5703125" style="836" customWidth="1"/>
    <col min="4099" max="4099" width="17.28515625" style="836" customWidth="1"/>
    <col min="4100" max="4100" width="21" style="836" customWidth="1"/>
    <col min="4101" max="4101" width="21.140625" style="836" customWidth="1"/>
    <col min="4102" max="4102" width="20.7109375" style="836" customWidth="1"/>
    <col min="4103" max="4103" width="23.5703125" style="836" customWidth="1"/>
    <col min="4104" max="4352" width="9.140625" style="836"/>
    <col min="4353" max="4353" width="8.28515625" style="836" customWidth="1"/>
    <col min="4354" max="4354" width="15.5703125" style="836" customWidth="1"/>
    <col min="4355" max="4355" width="17.28515625" style="836" customWidth="1"/>
    <col min="4356" max="4356" width="21" style="836" customWidth="1"/>
    <col min="4357" max="4357" width="21.140625" style="836" customWidth="1"/>
    <col min="4358" max="4358" width="20.7109375" style="836" customWidth="1"/>
    <col min="4359" max="4359" width="23.5703125" style="836" customWidth="1"/>
    <col min="4360" max="4608" width="9.140625" style="836"/>
    <col min="4609" max="4609" width="8.28515625" style="836" customWidth="1"/>
    <col min="4610" max="4610" width="15.5703125" style="836" customWidth="1"/>
    <col min="4611" max="4611" width="17.28515625" style="836" customWidth="1"/>
    <col min="4612" max="4612" width="21" style="836" customWidth="1"/>
    <col min="4613" max="4613" width="21.140625" style="836" customWidth="1"/>
    <col min="4614" max="4614" width="20.7109375" style="836" customWidth="1"/>
    <col min="4615" max="4615" width="23.5703125" style="836" customWidth="1"/>
    <col min="4616" max="4864" width="9.140625" style="836"/>
    <col min="4865" max="4865" width="8.28515625" style="836" customWidth="1"/>
    <col min="4866" max="4866" width="15.5703125" style="836" customWidth="1"/>
    <col min="4867" max="4867" width="17.28515625" style="836" customWidth="1"/>
    <col min="4868" max="4868" width="21" style="836" customWidth="1"/>
    <col min="4869" max="4869" width="21.140625" style="836" customWidth="1"/>
    <col min="4870" max="4870" width="20.7109375" style="836" customWidth="1"/>
    <col min="4871" max="4871" width="23.5703125" style="836" customWidth="1"/>
    <col min="4872" max="5120" width="9.140625" style="836"/>
    <col min="5121" max="5121" width="8.28515625" style="836" customWidth="1"/>
    <col min="5122" max="5122" width="15.5703125" style="836" customWidth="1"/>
    <col min="5123" max="5123" width="17.28515625" style="836" customWidth="1"/>
    <col min="5124" max="5124" width="21" style="836" customWidth="1"/>
    <col min="5125" max="5125" width="21.140625" style="836" customWidth="1"/>
    <col min="5126" max="5126" width="20.7109375" style="836" customWidth="1"/>
    <col min="5127" max="5127" width="23.5703125" style="836" customWidth="1"/>
    <col min="5128" max="5376" width="9.140625" style="836"/>
    <col min="5377" max="5377" width="8.28515625" style="836" customWidth="1"/>
    <col min="5378" max="5378" width="15.5703125" style="836" customWidth="1"/>
    <col min="5379" max="5379" width="17.28515625" style="836" customWidth="1"/>
    <col min="5380" max="5380" width="21" style="836" customWidth="1"/>
    <col min="5381" max="5381" width="21.140625" style="836" customWidth="1"/>
    <col min="5382" max="5382" width="20.7109375" style="836" customWidth="1"/>
    <col min="5383" max="5383" width="23.5703125" style="836" customWidth="1"/>
    <col min="5384" max="5632" width="9.140625" style="836"/>
    <col min="5633" max="5633" width="8.28515625" style="836" customWidth="1"/>
    <col min="5634" max="5634" width="15.5703125" style="836" customWidth="1"/>
    <col min="5635" max="5635" width="17.28515625" style="836" customWidth="1"/>
    <col min="5636" max="5636" width="21" style="836" customWidth="1"/>
    <col min="5637" max="5637" width="21.140625" style="836" customWidth="1"/>
    <col min="5638" max="5638" width="20.7109375" style="836" customWidth="1"/>
    <col min="5639" max="5639" width="23.5703125" style="836" customWidth="1"/>
    <col min="5640" max="5888" width="9.140625" style="836"/>
    <col min="5889" max="5889" width="8.28515625" style="836" customWidth="1"/>
    <col min="5890" max="5890" width="15.5703125" style="836" customWidth="1"/>
    <col min="5891" max="5891" width="17.28515625" style="836" customWidth="1"/>
    <col min="5892" max="5892" width="21" style="836" customWidth="1"/>
    <col min="5893" max="5893" width="21.140625" style="836" customWidth="1"/>
    <col min="5894" max="5894" width="20.7109375" style="836" customWidth="1"/>
    <col min="5895" max="5895" width="23.5703125" style="836" customWidth="1"/>
    <col min="5896" max="6144" width="9.140625" style="836"/>
    <col min="6145" max="6145" width="8.28515625" style="836" customWidth="1"/>
    <col min="6146" max="6146" width="15.5703125" style="836" customWidth="1"/>
    <col min="6147" max="6147" width="17.28515625" style="836" customWidth="1"/>
    <col min="6148" max="6148" width="21" style="836" customWidth="1"/>
    <col min="6149" max="6149" width="21.140625" style="836" customWidth="1"/>
    <col min="6150" max="6150" width="20.7109375" style="836" customWidth="1"/>
    <col min="6151" max="6151" width="23.5703125" style="836" customWidth="1"/>
    <col min="6152" max="6400" width="9.140625" style="836"/>
    <col min="6401" max="6401" width="8.28515625" style="836" customWidth="1"/>
    <col min="6402" max="6402" width="15.5703125" style="836" customWidth="1"/>
    <col min="6403" max="6403" width="17.28515625" style="836" customWidth="1"/>
    <col min="6404" max="6404" width="21" style="836" customWidth="1"/>
    <col min="6405" max="6405" width="21.140625" style="836" customWidth="1"/>
    <col min="6406" max="6406" width="20.7109375" style="836" customWidth="1"/>
    <col min="6407" max="6407" width="23.5703125" style="836" customWidth="1"/>
    <col min="6408" max="6656" width="9.140625" style="836"/>
    <col min="6657" max="6657" width="8.28515625" style="836" customWidth="1"/>
    <col min="6658" max="6658" width="15.5703125" style="836" customWidth="1"/>
    <col min="6659" max="6659" width="17.28515625" style="836" customWidth="1"/>
    <col min="6660" max="6660" width="21" style="836" customWidth="1"/>
    <col min="6661" max="6661" width="21.140625" style="836" customWidth="1"/>
    <col min="6662" max="6662" width="20.7109375" style="836" customWidth="1"/>
    <col min="6663" max="6663" width="23.5703125" style="836" customWidth="1"/>
    <col min="6664" max="6912" width="9.140625" style="836"/>
    <col min="6913" max="6913" width="8.28515625" style="836" customWidth="1"/>
    <col min="6914" max="6914" width="15.5703125" style="836" customWidth="1"/>
    <col min="6915" max="6915" width="17.28515625" style="836" customWidth="1"/>
    <col min="6916" max="6916" width="21" style="836" customWidth="1"/>
    <col min="6917" max="6917" width="21.140625" style="836" customWidth="1"/>
    <col min="6918" max="6918" width="20.7109375" style="836" customWidth="1"/>
    <col min="6919" max="6919" width="23.5703125" style="836" customWidth="1"/>
    <col min="6920" max="7168" width="9.140625" style="836"/>
    <col min="7169" max="7169" width="8.28515625" style="836" customWidth="1"/>
    <col min="7170" max="7170" width="15.5703125" style="836" customWidth="1"/>
    <col min="7171" max="7171" width="17.28515625" style="836" customWidth="1"/>
    <col min="7172" max="7172" width="21" style="836" customWidth="1"/>
    <col min="7173" max="7173" width="21.140625" style="836" customWidth="1"/>
    <col min="7174" max="7174" width="20.7109375" style="836" customWidth="1"/>
    <col min="7175" max="7175" width="23.5703125" style="836" customWidth="1"/>
    <col min="7176" max="7424" width="9.140625" style="836"/>
    <col min="7425" max="7425" width="8.28515625" style="836" customWidth="1"/>
    <col min="7426" max="7426" width="15.5703125" style="836" customWidth="1"/>
    <col min="7427" max="7427" width="17.28515625" style="836" customWidth="1"/>
    <col min="7428" max="7428" width="21" style="836" customWidth="1"/>
    <col min="7429" max="7429" width="21.140625" style="836" customWidth="1"/>
    <col min="7430" max="7430" width="20.7109375" style="836" customWidth="1"/>
    <col min="7431" max="7431" width="23.5703125" style="836" customWidth="1"/>
    <col min="7432" max="7680" width="9.140625" style="836"/>
    <col min="7681" max="7681" width="8.28515625" style="836" customWidth="1"/>
    <col min="7682" max="7682" width="15.5703125" style="836" customWidth="1"/>
    <col min="7683" max="7683" width="17.28515625" style="836" customWidth="1"/>
    <col min="7684" max="7684" width="21" style="836" customWidth="1"/>
    <col min="7685" max="7685" width="21.140625" style="836" customWidth="1"/>
    <col min="7686" max="7686" width="20.7109375" style="836" customWidth="1"/>
    <col min="7687" max="7687" width="23.5703125" style="836" customWidth="1"/>
    <col min="7688" max="7936" width="9.140625" style="836"/>
    <col min="7937" max="7937" width="8.28515625" style="836" customWidth="1"/>
    <col min="7938" max="7938" width="15.5703125" style="836" customWidth="1"/>
    <col min="7939" max="7939" width="17.28515625" style="836" customWidth="1"/>
    <col min="7940" max="7940" width="21" style="836" customWidth="1"/>
    <col min="7941" max="7941" width="21.140625" style="836" customWidth="1"/>
    <col min="7942" max="7942" width="20.7109375" style="836" customWidth="1"/>
    <col min="7943" max="7943" width="23.5703125" style="836" customWidth="1"/>
    <col min="7944" max="8192" width="9.140625" style="836"/>
    <col min="8193" max="8193" width="8.28515625" style="836" customWidth="1"/>
    <col min="8194" max="8194" width="15.5703125" style="836" customWidth="1"/>
    <col min="8195" max="8195" width="17.28515625" style="836" customWidth="1"/>
    <col min="8196" max="8196" width="21" style="836" customWidth="1"/>
    <col min="8197" max="8197" width="21.140625" style="836" customWidth="1"/>
    <col min="8198" max="8198" width="20.7109375" style="836" customWidth="1"/>
    <col min="8199" max="8199" width="23.5703125" style="836" customWidth="1"/>
    <col min="8200" max="8448" width="9.140625" style="836"/>
    <col min="8449" max="8449" width="8.28515625" style="836" customWidth="1"/>
    <col min="8450" max="8450" width="15.5703125" style="836" customWidth="1"/>
    <col min="8451" max="8451" width="17.28515625" style="836" customWidth="1"/>
    <col min="8452" max="8452" width="21" style="836" customWidth="1"/>
    <col min="8453" max="8453" width="21.140625" style="836" customWidth="1"/>
    <col min="8454" max="8454" width="20.7109375" style="836" customWidth="1"/>
    <col min="8455" max="8455" width="23.5703125" style="836" customWidth="1"/>
    <col min="8456" max="8704" width="9.140625" style="836"/>
    <col min="8705" max="8705" width="8.28515625" style="836" customWidth="1"/>
    <col min="8706" max="8706" width="15.5703125" style="836" customWidth="1"/>
    <col min="8707" max="8707" width="17.28515625" style="836" customWidth="1"/>
    <col min="8708" max="8708" width="21" style="836" customWidth="1"/>
    <col min="8709" max="8709" width="21.140625" style="836" customWidth="1"/>
    <col min="8710" max="8710" width="20.7109375" style="836" customWidth="1"/>
    <col min="8711" max="8711" width="23.5703125" style="836" customWidth="1"/>
    <col min="8712" max="8960" width="9.140625" style="836"/>
    <col min="8961" max="8961" width="8.28515625" style="836" customWidth="1"/>
    <col min="8962" max="8962" width="15.5703125" style="836" customWidth="1"/>
    <col min="8963" max="8963" width="17.28515625" style="836" customWidth="1"/>
    <col min="8964" max="8964" width="21" style="836" customWidth="1"/>
    <col min="8965" max="8965" width="21.140625" style="836" customWidth="1"/>
    <col min="8966" max="8966" width="20.7109375" style="836" customWidth="1"/>
    <col min="8967" max="8967" width="23.5703125" style="836" customWidth="1"/>
    <col min="8968" max="9216" width="9.140625" style="836"/>
    <col min="9217" max="9217" width="8.28515625" style="836" customWidth="1"/>
    <col min="9218" max="9218" width="15.5703125" style="836" customWidth="1"/>
    <col min="9219" max="9219" width="17.28515625" style="836" customWidth="1"/>
    <col min="9220" max="9220" width="21" style="836" customWidth="1"/>
    <col min="9221" max="9221" width="21.140625" style="836" customWidth="1"/>
    <col min="9222" max="9222" width="20.7109375" style="836" customWidth="1"/>
    <col min="9223" max="9223" width="23.5703125" style="836" customWidth="1"/>
    <col min="9224" max="9472" width="9.140625" style="836"/>
    <col min="9473" max="9473" width="8.28515625" style="836" customWidth="1"/>
    <col min="9474" max="9474" width="15.5703125" style="836" customWidth="1"/>
    <col min="9475" max="9475" width="17.28515625" style="836" customWidth="1"/>
    <col min="9476" max="9476" width="21" style="836" customWidth="1"/>
    <col min="9477" max="9477" width="21.140625" style="836" customWidth="1"/>
    <col min="9478" max="9478" width="20.7109375" style="836" customWidth="1"/>
    <col min="9479" max="9479" width="23.5703125" style="836" customWidth="1"/>
    <col min="9480" max="9728" width="9.140625" style="836"/>
    <col min="9729" max="9729" width="8.28515625" style="836" customWidth="1"/>
    <col min="9730" max="9730" width="15.5703125" style="836" customWidth="1"/>
    <col min="9731" max="9731" width="17.28515625" style="836" customWidth="1"/>
    <col min="9732" max="9732" width="21" style="836" customWidth="1"/>
    <col min="9733" max="9733" width="21.140625" style="836" customWidth="1"/>
    <col min="9734" max="9734" width="20.7109375" style="836" customWidth="1"/>
    <col min="9735" max="9735" width="23.5703125" style="836" customWidth="1"/>
    <col min="9736" max="9984" width="9.140625" style="836"/>
    <col min="9985" max="9985" width="8.28515625" style="836" customWidth="1"/>
    <col min="9986" max="9986" width="15.5703125" style="836" customWidth="1"/>
    <col min="9987" max="9987" width="17.28515625" style="836" customWidth="1"/>
    <col min="9988" max="9988" width="21" style="836" customWidth="1"/>
    <col min="9989" max="9989" width="21.140625" style="836" customWidth="1"/>
    <col min="9990" max="9990" width="20.7109375" style="836" customWidth="1"/>
    <col min="9991" max="9991" width="23.5703125" style="836" customWidth="1"/>
    <col min="9992" max="10240" width="9.140625" style="836"/>
    <col min="10241" max="10241" width="8.28515625" style="836" customWidth="1"/>
    <col min="10242" max="10242" width="15.5703125" style="836" customWidth="1"/>
    <col min="10243" max="10243" width="17.28515625" style="836" customWidth="1"/>
    <col min="10244" max="10244" width="21" style="836" customWidth="1"/>
    <col min="10245" max="10245" width="21.140625" style="836" customWidth="1"/>
    <col min="10246" max="10246" width="20.7109375" style="836" customWidth="1"/>
    <col min="10247" max="10247" width="23.5703125" style="836" customWidth="1"/>
    <col min="10248" max="10496" width="9.140625" style="836"/>
    <col min="10497" max="10497" width="8.28515625" style="836" customWidth="1"/>
    <col min="10498" max="10498" width="15.5703125" style="836" customWidth="1"/>
    <col min="10499" max="10499" width="17.28515625" style="836" customWidth="1"/>
    <col min="10500" max="10500" width="21" style="836" customWidth="1"/>
    <col min="10501" max="10501" width="21.140625" style="836" customWidth="1"/>
    <col min="10502" max="10502" width="20.7109375" style="836" customWidth="1"/>
    <col min="10503" max="10503" width="23.5703125" style="836" customWidth="1"/>
    <col min="10504" max="10752" width="9.140625" style="836"/>
    <col min="10753" max="10753" width="8.28515625" style="836" customWidth="1"/>
    <col min="10754" max="10754" width="15.5703125" style="836" customWidth="1"/>
    <col min="10755" max="10755" width="17.28515625" style="836" customWidth="1"/>
    <col min="10756" max="10756" width="21" style="836" customWidth="1"/>
    <col min="10757" max="10757" width="21.140625" style="836" customWidth="1"/>
    <col min="10758" max="10758" width="20.7109375" style="836" customWidth="1"/>
    <col min="10759" max="10759" width="23.5703125" style="836" customWidth="1"/>
    <col min="10760" max="11008" width="9.140625" style="836"/>
    <col min="11009" max="11009" width="8.28515625" style="836" customWidth="1"/>
    <col min="11010" max="11010" width="15.5703125" style="836" customWidth="1"/>
    <col min="11011" max="11011" width="17.28515625" style="836" customWidth="1"/>
    <col min="11012" max="11012" width="21" style="836" customWidth="1"/>
    <col min="11013" max="11013" width="21.140625" style="836" customWidth="1"/>
    <col min="11014" max="11014" width="20.7109375" style="836" customWidth="1"/>
    <col min="11015" max="11015" width="23.5703125" style="836" customWidth="1"/>
    <col min="11016" max="11264" width="9.140625" style="836"/>
    <col min="11265" max="11265" width="8.28515625" style="836" customWidth="1"/>
    <col min="11266" max="11266" width="15.5703125" style="836" customWidth="1"/>
    <col min="11267" max="11267" width="17.28515625" style="836" customWidth="1"/>
    <col min="11268" max="11268" width="21" style="836" customWidth="1"/>
    <col min="11269" max="11269" width="21.140625" style="836" customWidth="1"/>
    <col min="11270" max="11270" width="20.7109375" style="836" customWidth="1"/>
    <col min="11271" max="11271" width="23.5703125" style="836" customWidth="1"/>
    <col min="11272" max="11520" width="9.140625" style="836"/>
    <col min="11521" max="11521" width="8.28515625" style="836" customWidth="1"/>
    <col min="11522" max="11522" width="15.5703125" style="836" customWidth="1"/>
    <col min="11523" max="11523" width="17.28515625" style="836" customWidth="1"/>
    <col min="11524" max="11524" width="21" style="836" customWidth="1"/>
    <col min="11525" max="11525" width="21.140625" style="836" customWidth="1"/>
    <col min="11526" max="11526" width="20.7109375" style="836" customWidth="1"/>
    <col min="11527" max="11527" width="23.5703125" style="836" customWidth="1"/>
    <col min="11528" max="11776" width="9.140625" style="836"/>
    <col min="11777" max="11777" width="8.28515625" style="836" customWidth="1"/>
    <col min="11778" max="11778" width="15.5703125" style="836" customWidth="1"/>
    <col min="11779" max="11779" width="17.28515625" style="836" customWidth="1"/>
    <col min="11780" max="11780" width="21" style="836" customWidth="1"/>
    <col min="11781" max="11781" width="21.140625" style="836" customWidth="1"/>
    <col min="11782" max="11782" width="20.7109375" style="836" customWidth="1"/>
    <col min="11783" max="11783" width="23.5703125" style="836" customWidth="1"/>
    <col min="11784" max="12032" width="9.140625" style="836"/>
    <col min="12033" max="12033" width="8.28515625" style="836" customWidth="1"/>
    <col min="12034" max="12034" width="15.5703125" style="836" customWidth="1"/>
    <col min="12035" max="12035" width="17.28515625" style="836" customWidth="1"/>
    <col min="12036" max="12036" width="21" style="836" customWidth="1"/>
    <col min="12037" max="12037" width="21.140625" style="836" customWidth="1"/>
    <col min="12038" max="12038" width="20.7109375" style="836" customWidth="1"/>
    <col min="12039" max="12039" width="23.5703125" style="836" customWidth="1"/>
    <col min="12040" max="12288" width="9.140625" style="836"/>
    <col min="12289" max="12289" width="8.28515625" style="836" customWidth="1"/>
    <col min="12290" max="12290" width="15.5703125" style="836" customWidth="1"/>
    <col min="12291" max="12291" width="17.28515625" style="836" customWidth="1"/>
    <col min="12292" max="12292" width="21" style="836" customWidth="1"/>
    <col min="12293" max="12293" width="21.140625" style="836" customWidth="1"/>
    <col min="12294" max="12294" width="20.7109375" style="836" customWidth="1"/>
    <col min="12295" max="12295" width="23.5703125" style="836" customWidth="1"/>
    <col min="12296" max="12544" width="9.140625" style="836"/>
    <col min="12545" max="12545" width="8.28515625" style="836" customWidth="1"/>
    <col min="12546" max="12546" width="15.5703125" style="836" customWidth="1"/>
    <col min="12547" max="12547" width="17.28515625" style="836" customWidth="1"/>
    <col min="12548" max="12548" width="21" style="836" customWidth="1"/>
    <col min="12549" max="12549" width="21.140625" style="836" customWidth="1"/>
    <col min="12550" max="12550" width="20.7109375" style="836" customWidth="1"/>
    <col min="12551" max="12551" width="23.5703125" style="836" customWidth="1"/>
    <col min="12552" max="12800" width="9.140625" style="836"/>
    <col min="12801" max="12801" width="8.28515625" style="836" customWidth="1"/>
    <col min="12802" max="12802" width="15.5703125" style="836" customWidth="1"/>
    <col min="12803" max="12803" width="17.28515625" style="836" customWidth="1"/>
    <col min="12804" max="12804" width="21" style="836" customWidth="1"/>
    <col min="12805" max="12805" width="21.140625" style="836" customWidth="1"/>
    <col min="12806" max="12806" width="20.7109375" style="836" customWidth="1"/>
    <col min="12807" max="12807" width="23.5703125" style="836" customWidth="1"/>
    <col min="12808" max="13056" width="9.140625" style="836"/>
    <col min="13057" max="13057" width="8.28515625" style="836" customWidth="1"/>
    <col min="13058" max="13058" width="15.5703125" style="836" customWidth="1"/>
    <col min="13059" max="13059" width="17.28515625" style="836" customWidth="1"/>
    <col min="13060" max="13060" width="21" style="836" customWidth="1"/>
    <col min="13061" max="13061" width="21.140625" style="836" customWidth="1"/>
    <col min="13062" max="13062" width="20.7109375" style="836" customWidth="1"/>
    <col min="13063" max="13063" width="23.5703125" style="836" customWidth="1"/>
    <col min="13064" max="13312" width="9.140625" style="836"/>
    <col min="13313" max="13313" width="8.28515625" style="836" customWidth="1"/>
    <col min="13314" max="13314" width="15.5703125" style="836" customWidth="1"/>
    <col min="13315" max="13315" width="17.28515625" style="836" customWidth="1"/>
    <col min="13316" max="13316" width="21" style="836" customWidth="1"/>
    <col min="13317" max="13317" width="21.140625" style="836" customWidth="1"/>
    <col min="13318" max="13318" width="20.7109375" style="836" customWidth="1"/>
    <col min="13319" max="13319" width="23.5703125" style="836" customWidth="1"/>
    <col min="13320" max="13568" width="9.140625" style="836"/>
    <col min="13569" max="13569" width="8.28515625" style="836" customWidth="1"/>
    <col min="13570" max="13570" width="15.5703125" style="836" customWidth="1"/>
    <col min="13571" max="13571" width="17.28515625" style="836" customWidth="1"/>
    <col min="13572" max="13572" width="21" style="836" customWidth="1"/>
    <col min="13573" max="13573" width="21.140625" style="836" customWidth="1"/>
    <col min="13574" max="13574" width="20.7109375" style="836" customWidth="1"/>
    <col min="13575" max="13575" width="23.5703125" style="836" customWidth="1"/>
    <col min="13576" max="13824" width="9.140625" style="836"/>
    <col min="13825" max="13825" width="8.28515625" style="836" customWidth="1"/>
    <col min="13826" max="13826" width="15.5703125" style="836" customWidth="1"/>
    <col min="13827" max="13827" width="17.28515625" style="836" customWidth="1"/>
    <col min="13828" max="13828" width="21" style="836" customWidth="1"/>
    <col min="13829" max="13829" width="21.140625" style="836" customWidth="1"/>
    <col min="13830" max="13830" width="20.7109375" style="836" customWidth="1"/>
    <col min="13831" max="13831" width="23.5703125" style="836" customWidth="1"/>
    <col min="13832" max="14080" width="9.140625" style="836"/>
    <col min="14081" max="14081" width="8.28515625" style="836" customWidth="1"/>
    <col min="14082" max="14082" width="15.5703125" style="836" customWidth="1"/>
    <col min="14083" max="14083" width="17.28515625" style="836" customWidth="1"/>
    <col min="14084" max="14084" width="21" style="836" customWidth="1"/>
    <col min="14085" max="14085" width="21.140625" style="836" customWidth="1"/>
    <col min="14086" max="14086" width="20.7109375" style="836" customWidth="1"/>
    <col min="14087" max="14087" width="23.5703125" style="836" customWidth="1"/>
    <col min="14088" max="14336" width="9.140625" style="836"/>
    <col min="14337" max="14337" width="8.28515625" style="836" customWidth="1"/>
    <col min="14338" max="14338" width="15.5703125" style="836" customWidth="1"/>
    <col min="14339" max="14339" width="17.28515625" style="836" customWidth="1"/>
    <col min="14340" max="14340" width="21" style="836" customWidth="1"/>
    <col min="14341" max="14341" width="21.140625" style="836" customWidth="1"/>
    <col min="14342" max="14342" width="20.7109375" style="836" customWidth="1"/>
    <col min="14343" max="14343" width="23.5703125" style="836" customWidth="1"/>
    <col min="14344" max="14592" width="9.140625" style="836"/>
    <col min="14593" max="14593" width="8.28515625" style="836" customWidth="1"/>
    <col min="14594" max="14594" width="15.5703125" style="836" customWidth="1"/>
    <col min="14595" max="14595" width="17.28515625" style="836" customWidth="1"/>
    <col min="14596" max="14596" width="21" style="836" customWidth="1"/>
    <col min="14597" max="14597" width="21.140625" style="836" customWidth="1"/>
    <col min="14598" max="14598" width="20.7109375" style="836" customWidth="1"/>
    <col min="14599" max="14599" width="23.5703125" style="836" customWidth="1"/>
    <col min="14600" max="14848" width="9.140625" style="836"/>
    <col min="14849" max="14849" width="8.28515625" style="836" customWidth="1"/>
    <col min="14850" max="14850" width="15.5703125" style="836" customWidth="1"/>
    <col min="14851" max="14851" width="17.28515625" style="836" customWidth="1"/>
    <col min="14852" max="14852" width="21" style="836" customWidth="1"/>
    <col min="14853" max="14853" width="21.140625" style="836" customWidth="1"/>
    <col min="14854" max="14854" width="20.7109375" style="836" customWidth="1"/>
    <col min="14855" max="14855" width="23.5703125" style="836" customWidth="1"/>
    <col min="14856" max="15104" width="9.140625" style="836"/>
    <col min="15105" max="15105" width="8.28515625" style="836" customWidth="1"/>
    <col min="15106" max="15106" width="15.5703125" style="836" customWidth="1"/>
    <col min="15107" max="15107" width="17.28515625" style="836" customWidth="1"/>
    <col min="15108" max="15108" width="21" style="836" customWidth="1"/>
    <col min="15109" max="15109" width="21.140625" style="836" customWidth="1"/>
    <col min="15110" max="15110" width="20.7109375" style="836" customWidth="1"/>
    <col min="15111" max="15111" width="23.5703125" style="836" customWidth="1"/>
    <col min="15112" max="15360" width="9.140625" style="836"/>
    <col min="15361" max="15361" width="8.28515625" style="836" customWidth="1"/>
    <col min="15362" max="15362" width="15.5703125" style="836" customWidth="1"/>
    <col min="15363" max="15363" width="17.28515625" style="836" customWidth="1"/>
    <col min="15364" max="15364" width="21" style="836" customWidth="1"/>
    <col min="15365" max="15365" width="21.140625" style="836" customWidth="1"/>
    <col min="15366" max="15366" width="20.7109375" style="836" customWidth="1"/>
    <col min="15367" max="15367" width="23.5703125" style="836" customWidth="1"/>
    <col min="15368" max="15616" width="9.140625" style="836"/>
    <col min="15617" max="15617" width="8.28515625" style="836" customWidth="1"/>
    <col min="15618" max="15618" width="15.5703125" style="836" customWidth="1"/>
    <col min="15619" max="15619" width="17.28515625" style="836" customWidth="1"/>
    <col min="15620" max="15620" width="21" style="836" customWidth="1"/>
    <col min="15621" max="15621" width="21.140625" style="836" customWidth="1"/>
    <col min="15622" max="15622" width="20.7109375" style="836" customWidth="1"/>
    <col min="15623" max="15623" width="23.5703125" style="836" customWidth="1"/>
    <col min="15624" max="15872" width="9.140625" style="836"/>
    <col min="15873" max="15873" width="8.28515625" style="836" customWidth="1"/>
    <col min="15874" max="15874" width="15.5703125" style="836" customWidth="1"/>
    <col min="15875" max="15875" width="17.28515625" style="836" customWidth="1"/>
    <col min="15876" max="15876" width="21" style="836" customWidth="1"/>
    <col min="15877" max="15877" width="21.140625" style="836" customWidth="1"/>
    <col min="15878" max="15878" width="20.7109375" style="836" customWidth="1"/>
    <col min="15879" max="15879" width="23.5703125" style="836" customWidth="1"/>
    <col min="15880" max="16128" width="9.140625" style="836"/>
    <col min="16129" max="16129" width="8.28515625" style="836" customWidth="1"/>
    <col min="16130" max="16130" width="15.5703125" style="836" customWidth="1"/>
    <col min="16131" max="16131" width="17.28515625" style="836" customWidth="1"/>
    <col min="16132" max="16132" width="21" style="836" customWidth="1"/>
    <col min="16133" max="16133" width="21.140625" style="836" customWidth="1"/>
    <col min="16134" max="16134" width="20.7109375" style="836" customWidth="1"/>
    <col min="16135" max="16135" width="23.5703125" style="836" customWidth="1"/>
    <col min="16136" max="16384" width="9.140625" style="836"/>
  </cols>
  <sheetData>
    <row r="1" spans="1:8" ht="18">
      <c r="A1" s="1380" t="s">
        <v>0</v>
      </c>
      <c r="B1" s="1380"/>
      <c r="C1" s="1380"/>
      <c r="D1" s="1380"/>
      <c r="E1" s="1380"/>
      <c r="F1" s="1380"/>
      <c r="G1" s="835" t="s">
        <v>609</v>
      </c>
    </row>
    <row r="2" spans="1:8" ht="21">
      <c r="A2" s="1381" t="s">
        <v>546</v>
      </c>
      <c r="B2" s="1381"/>
      <c r="C2" s="1381"/>
      <c r="D2" s="1381"/>
      <c r="E2" s="1381"/>
      <c r="F2" s="1381"/>
      <c r="G2" s="1381"/>
    </row>
    <row r="3" spans="1:8" ht="15">
      <c r="A3" s="837"/>
      <c r="B3" s="837"/>
    </row>
    <row r="4" spans="1:8" ht="18" customHeight="1">
      <c r="A4" s="1382" t="s">
        <v>610</v>
      </c>
      <c r="B4" s="1382"/>
      <c r="C4" s="1382"/>
      <c r="D4" s="1382"/>
      <c r="E4" s="1382"/>
      <c r="F4" s="1382"/>
      <c r="G4" s="1382"/>
    </row>
    <row r="5" spans="1:8" ht="15">
      <c r="A5" s="838" t="s">
        <v>921</v>
      </c>
      <c r="B5" s="838"/>
    </row>
    <row r="6" spans="1:8" ht="15">
      <c r="A6" s="838"/>
      <c r="B6" s="838"/>
      <c r="F6" s="1296" t="s">
        <v>746</v>
      </c>
      <c r="G6" s="1296"/>
    </row>
    <row r="7" spans="1:8" ht="59.25" customHeight="1">
      <c r="A7" s="839" t="s">
        <v>2</v>
      </c>
      <c r="B7" s="840" t="s">
        <v>3</v>
      </c>
      <c r="C7" s="841" t="s">
        <v>611</v>
      </c>
      <c r="D7" s="841" t="s">
        <v>612</v>
      </c>
      <c r="E7" s="841" t="s">
        <v>613</v>
      </c>
      <c r="F7" s="841" t="s">
        <v>614</v>
      </c>
      <c r="G7" s="841" t="s">
        <v>615</v>
      </c>
    </row>
    <row r="8" spans="1:8" s="835" customFormat="1" ht="15">
      <c r="A8" s="842" t="s">
        <v>253</v>
      </c>
      <c r="B8" s="842" t="s">
        <v>254</v>
      </c>
      <c r="C8" s="842" t="s">
        <v>255</v>
      </c>
      <c r="D8" s="842" t="s">
        <v>256</v>
      </c>
      <c r="E8" s="842" t="s">
        <v>257</v>
      </c>
      <c r="F8" s="842" t="s">
        <v>258</v>
      </c>
      <c r="G8" s="842" t="s">
        <v>259</v>
      </c>
    </row>
    <row r="9" spans="1:8">
      <c r="A9" s="843">
        <v>1</v>
      </c>
      <c r="B9" s="844" t="s">
        <v>670</v>
      </c>
      <c r="C9" s="845">
        <v>950</v>
      </c>
      <c r="D9" s="846">
        <v>560</v>
      </c>
      <c r="E9" s="845">
        <v>0</v>
      </c>
      <c r="F9" s="845">
        <v>0</v>
      </c>
      <c r="G9" s="846">
        <v>560</v>
      </c>
      <c r="H9" s="847">
        <f>C9*25%</f>
        <v>237.5</v>
      </c>
    </row>
    <row r="10" spans="1:8">
      <c r="A10" s="843">
        <v>2</v>
      </c>
      <c r="B10" s="844" t="s">
        <v>671</v>
      </c>
      <c r="C10" s="845">
        <v>2313</v>
      </c>
      <c r="D10" s="846">
        <v>1398</v>
      </c>
      <c r="E10" s="845">
        <v>2</v>
      </c>
      <c r="F10" s="845">
        <v>0</v>
      </c>
      <c r="G10" s="846">
        <v>1396</v>
      </c>
      <c r="H10" s="847">
        <f t="shared" ref="H10:H60" si="0">C10*25%</f>
        <v>578.25</v>
      </c>
    </row>
    <row r="11" spans="1:8">
      <c r="A11" s="843">
        <v>3</v>
      </c>
      <c r="B11" s="844" t="s">
        <v>672</v>
      </c>
      <c r="C11" s="845">
        <v>1552</v>
      </c>
      <c r="D11" s="846">
        <v>910</v>
      </c>
      <c r="E11" s="845">
        <v>0</v>
      </c>
      <c r="F11" s="845">
        <v>0</v>
      </c>
      <c r="G11" s="846">
        <v>910</v>
      </c>
      <c r="H11" s="847">
        <f t="shared" si="0"/>
        <v>388</v>
      </c>
    </row>
    <row r="12" spans="1:8">
      <c r="A12" s="843">
        <v>4</v>
      </c>
      <c r="B12" s="844" t="s">
        <v>673</v>
      </c>
      <c r="C12" s="845">
        <v>1499</v>
      </c>
      <c r="D12" s="846">
        <v>920</v>
      </c>
      <c r="E12" s="845">
        <v>0</v>
      </c>
      <c r="F12" s="845">
        <v>0</v>
      </c>
      <c r="G12" s="846">
        <v>920</v>
      </c>
      <c r="H12" s="847">
        <f t="shared" si="0"/>
        <v>374.75</v>
      </c>
    </row>
    <row r="13" spans="1:8">
      <c r="A13" s="843">
        <v>5</v>
      </c>
      <c r="B13" s="844" t="s">
        <v>674</v>
      </c>
      <c r="C13" s="845">
        <v>3037</v>
      </c>
      <c r="D13" s="846">
        <v>1806</v>
      </c>
      <c r="E13" s="845">
        <v>0</v>
      </c>
      <c r="F13" s="845">
        <v>0</v>
      </c>
      <c r="G13" s="846">
        <v>1806</v>
      </c>
      <c r="H13" s="847">
        <f t="shared" si="0"/>
        <v>759.25</v>
      </c>
    </row>
    <row r="14" spans="1:8">
      <c r="A14" s="843">
        <v>6</v>
      </c>
      <c r="B14" s="844" t="s">
        <v>675</v>
      </c>
      <c r="C14" s="845">
        <v>2745</v>
      </c>
      <c r="D14" s="846">
        <v>1650</v>
      </c>
      <c r="E14" s="845">
        <v>547</v>
      </c>
      <c r="F14" s="845">
        <v>273</v>
      </c>
      <c r="G14" s="846">
        <v>830</v>
      </c>
      <c r="H14" s="847">
        <f t="shared" si="0"/>
        <v>686.25</v>
      </c>
    </row>
    <row r="15" spans="1:8">
      <c r="A15" s="843">
        <v>7</v>
      </c>
      <c r="B15" s="844" t="s">
        <v>676</v>
      </c>
      <c r="C15" s="845">
        <v>2868</v>
      </c>
      <c r="D15" s="846">
        <v>1703</v>
      </c>
      <c r="E15" s="845">
        <v>10</v>
      </c>
      <c r="F15" s="845">
        <v>0</v>
      </c>
      <c r="G15" s="846">
        <v>1693</v>
      </c>
      <c r="H15" s="847">
        <f t="shared" si="0"/>
        <v>717</v>
      </c>
    </row>
    <row r="16" spans="1:8">
      <c r="A16" s="843">
        <v>8</v>
      </c>
      <c r="B16" s="844" t="s">
        <v>677</v>
      </c>
      <c r="C16" s="845">
        <v>2557</v>
      </c>
      <c r="D16" s="846">
        <v>1549</v>
      </c>
      <c r="E16" s="845">
        <v>49</v>
      </c>
      <c r="F16" s="845">
        <v>26</v>
      </c>
      <c r="G16" s="846">
        <v>1474</v>
      </c>
      <c r="H16" s="847">
        <f t="shared" si="0"/>
        <v>639.25</v>
      </c>
    </row>
    <row r="17" spans="1:8">
      <c r="A17" s="843">
        <v>9</v>
      </c>
      <c r="B17" s="844" t="s">
        <v>678</v>
      </c>
      <c r="C17" s="845">
        <v>1678</v>
      </c>
      <c r="D17" s="846">
        <v>997</v>
      </c>
      <c r="E17" s="845">
        <v>21</v>
      </c>
      <c r="F17" s="845">
        <v>30</v>
      </c>
      <c r="G17" s="846">
        <v>946</v>
      </c>
      <c r="H17" s="847">
        <f t="shared" si="0"/>
        <v>419.5</v>
      </c>
    </row>
    <row r="18" spans="1:8">
      <c r="A18" s="843">
        <v>10</v>
      </c>
      <c r="B18" s="844" t="s">
        <v>679</v>
      </c>
      <c r="C18" s="845">
        <v>739</v>
      </c>
      <c r="D18" s="846">
        <v>461</v>
      </c>
      <c r="E18" s="845">
        <v>0</v>
      </c>
      <c r="F18" s="845">
        <v>4</v>
      </c>
      <c r="G18" s="846">
        <v>457</v>
      </c>
      <c r="H18" s="847">
        <f t="shared" si="0"/>
        <v>184.75</v>
      </c>
    </row>
    <row r="19" spans="1:8">
      <c r="A19" s="843">
        <v>11</v>
      </c>
      <c r="B19" s="844" t="s">
        <v>680</v>
      </c>
      <c r="C19" s="845">
        <v>2665</v>
      </c>
      <c r="D19" s="846">
        <v>1577</v>
      </c>
      <c r="E19" s="845">
        <v>0</v>
      </c>
      <c r="F19" s="845">
        <v>0</v>
      </c>
      <c r="G19" s="846">
        <v>1577</v>
      </c>
      <c r="H19" s="847">
        <f t="shared" si="0"/>
        <v>666.25</v>
      </c>
    </row>
    <row r="20" spans="1:8">
      <c r="A20" s="843">
        <v>12</v>
      </c>
      <c r="B20" s="844" t="s">
        <v>681</v>
      </c>
      <c r="C20" s="845">
        <v>3695</v>
      </c>
      <c r="D20" s="846">
        <v>2235</v>
      </c>
      <c r="E20" s="845">
        <v>23</v>
      </c>
      <c r="F20" s="845">
        <v>0</v>
      </c>
      <c r="G20" s="846">
        <v>2212</v>
      </c>
      <c r="H20" s="847">
        <f t="shared" si="0"/>
        <v>923.75</v>
      </c>
    </row>
    <row r="21" spans="1:8">
      <c r="A21" s="843">
        <v>13</v>
      </c>
      <c r="B21" s="844" t="s">
        <v>682</v>
      </c>
      <c r="C21" s="845">
        <v>2110</v>
      </c>
      <c r="D21" s="846">
        <v>1254</v>
      </c>
      <c r="E21" s="845">
        <v>2</v>
      </c>
      <c r="F21" s="845">
        <v>0</v>
      </c>
      <c r="G21" s="846">
        <v>1252</v>
      </c>
      <c r="H21" s="847">
        <f t="shared" si="0"/>
        <v>527.5</v>
      </c>
    </row>
    <row r="22" spans="1:8">
      <c r="A22" s="843">
        <v>14</v>
      </c>
      <c r="B22" s="844" t="s">
        <v>683</v>
      </c>
      <c r="C22" s="845">
        <v>1196</v>
      </c>
      <c r="D22" s="846">
        <v>730</v>
      </c>
      <c r="E22" s="845">
        <v>17</v>
      </c>
      <c r="F22" s="845">
        <v>18</v>
      </c>
      <c r="G22" s="846">
        <v>695</v>
      </c>
      <c r="H22" s="847">
        <f t="shared" si="0"/>
        <v>299</v>
      </c>
    </row>
    <row r="23" spans="1:8">
      <c r="A23" s="843">
        <v>15</v>
      </c>
      <c r="B23" s="844" t="s">
        <v>684</v>
      </c>
      <c r="C23" s="845">
        <v>2079</v>
      </c>
      <c r="D23" s="846">
        <v>1234</v>
      </c>
      <c r="E23" s="845">
        <v>98</v>
      </c>
      <c r="F23" s="845">
        <v>107</v>
      </c>
      <c r="G23" s="846">
        <v>1029</v>
      </c>
      <c r="H23" s="847">
        <f t="shared" si="0"/>
        <v>519.75</v>
      </c>
    </row>
    <row r="24" spans="1:8">
      <c r="A24" s="843">
        <v>16</v>
      </c>
      <c r="B24" s="844" t="s">
        <v>685</v>
      </c>
      <c r="C24" s="845">
        <v>3937</v>
      </c>
      <c r="D24" s="846">
        <v>2345</v>
      </c>
      <c r="E24" s="845">
        <v>5</v>
      </c>
      <c r="F24" s="845">
        <v>2</v>
      </c>
      <c r="G24" s="846">
        <v>2338</v>
      </c>
      <c r="H24" s="847">
        <f t="shared" si="0"/>
        <v>984.25</v>
      </c>
    </row>
    <row r="25" spans="1:8">
      <c r="A25" s="843">
        <v>17</v>
      </c>
      <c r="B25" s="844" t="s">
        <v>686</v>
      </c>
      <c r="C25" s="845">
        <v>1837</v>
      </c>
      <c r="D25" s="846">
        <v>1085</v>
      </c>
      <c r="E25" s="845">
        <v>0</v>
      </c>
      <c r="F25" s="845">
        <v>0</v>
      </c>
      <c r="G25" s="846">
        <v>1085</v>
      </c>
      <c r="H25" s="847">
        <f t="shared" si="0"/>
        <v>459.25</v>
      </c>
    </row>
    <row r="26" spans="1:8">
      <c r="A26" s="843">
        <v>18</v>
      </c>
      <c r="B26" s="844" t="s">
        <v>687</v>
      </c>
      <c r="C26" s="845">
        <v>2276</v>
      </c>
      <c r="D26" s="846">
        <v>1386</v>
      </c>
      <c r="E26" s="845">
        <v>27</v>
      </c>
      <c r="F26" s="845">
        <v>0</v>
      </c>
      <c r="G26" s="846">
        <v>1359</v>
      </c>
      <c r="H26" s="847">
        <f t="shared" si="0"/>
        <v>569</v>
      </c>
    </row>
    <row r="27" spans="1:8">
      <c r="A27" s="843">
        <v>19</v>
      </c>
      <c r="B27" s="844" t="s">
        <v>688</v>
      </c>
      <c r="C27" s="845">
        <v>1947</v>
      </c>
      <c r="D27" s="846">
        <v>1135</v>
      </c>
      <c r="E27" s="845">
        <v>14</v>
      </c>
      <c r="F27" s="845">
        <v>51</v>
      </c>
      <c r="G27" s="846">
        <v>1070</v>
      </c>
      <c r="H27" s="847">
        <f t="shared" si="0"/>
        <v>486.75</v>
      </c>
    </row>
    <row r="28" spans="1:8">
      <c r="A28" s="843">
        <v>20</v>
      </c>
      <c r="B28" s="844" t="s">
        <v>689</v>
      </c>
      <c r="C28" s="845">
        <v>821</v>
      </c>
      <c r="D28" s="846">
        <v>513</v>
      </c>
      <c r="E28" s="845">
        <v>11</v>
      </c>
      <c r="F28" s="845">
        <v>0</v>
      </c>
      <c r="G28" s="846">
        <v>502</v>
      </c>
      <c r="H28" s="847">
        <f t="shared" si="0"/>
        <v>205.25</v>
      </c>
    </row>
    <row r="29" spans="1:8">
      <c r="A29" s="843">
        <v>21</v>
      </c>
      <c r="B29" s="844" t="s">
        <v>690</v>
      </c>
      <c r="C29" s="845">
        <v>1690</v>
      </c>
      <c r="D29" s="846">
        <v>1085</v>
      </c>
      <c r="E29" s="845">
        <v>20</v>
      </c>
      <c r="F29" s="845">
        <v>0</v>
      </c>
      <c r="G29" s="846">
        <v>1065</v>
      </c>
      <c r="H29" s="847">
        <f t="shared" si="0"/>
        <v>422.5</v>
      </c>
    </row>
    <row r="30" spans="1:8">
      <c r="A30" s="843">
        <v>22</v>
      </c>
      <c r="B30" s="844" t="s">
        <v>691</v>
      </c>
      <c r="C30" s="845">
        <v>1680</v>
      </c>
      <c r="D30" s="846">
        <v>1033</v>
      </c>
      <c r="E30" s="845">
        <v>10</v>
      </c>
      <c r="F30" s="845">
        <v>0</v>
      </c>
      <c r="G30" s="846">
        <v>1023</v>
      </c>
      <c r="H30" s="847">
        <f t="shared" si="0"/>
        <v>420</v>
      </c>
    </row>
    <row r="31" spans="1:8">
      <c r="A31" s="843">
        <v>23</v>
      </c>
      <c r="B31" s="844" t="s">
        <v>692</v>
      </c>
      <c r="C31" s="845">
        <v>2387</v>
      </c>
      <c r="D31" s="846">
        <v>1417</v>
      </c>
      <c r="E31" s="845">
        <v>0</v>
      </c>
      <c r="F31" s="845">
        <v>0</v>
      </c>
      <c r="G31" s="846">
        <v>1417</v>
      </c>
      <c r="H31" s="847">
        <f t="shared" si="0"/>
        <v>596.75</v>
      </c>
    </row>
    <row r="32" spans="1:8">
      <c r="A32" s="843">
        <v>24</v>
      </c>
      <c r="B32" s="844" t="s">
        <v>715</v>
      </c>
      <c r="C32" s="845">
        <v>2457</v>
      </c>
      <c r="D32" s="846">
        <v>1485</v>
      </c>
      <c r="E32" s="845">
        <v>0</v>
      </c>
      <c r="F32" s="845">
        <v>0</v>
      </c>
      <c r="G32" s="846">
        <v>1485</v>
      </c>
      <c r="H32" s="847">
        <f t="shared" si="0"/>
        <v>614.25</v>
      </c>
    </row>
    <row r="33" spans="1:8">
      <c r="A33" s="843">
        <v>25</v>
      </c>
      <c r="B33" s="844" t="s">
        <v>693</v>
      </c>
      <c r="C33" s="845">
        <v>1838</v>
      </c>
      <c r="D33" s="846">
        <v>1080</v>
      </c>
      <c r="E33" s="845">
        <v>0</v>
      </c>
      <c r="F33" s="845">
        <v>0</v>
      </c>
      <c r="G33" s="846">
        <v>1080</v>
      </c>
      <c r="H33" s="847">
        <f t="shared" si="0"/>
        <v>459.5</v>
      </c>
    </row>
    <row r="34" spans="1:8">
      <c r="A34" s="843">
        <v>26</v>
      </c>
      <c r="B34" s="844" t="s">
        <v>694</v>
      </c>
      <c r="C34" s="845">
        <v>1622</v>
      </c>
      <c r="D34" s="846">
        <v>993</v>
      </c>
      <c r="E34" s="845">
        <v>0</v>
      </c>
      <c r="F34" s="845">
        <v>0</v>
      </c>
      <c r="G34" s="846">
        <v>993</v>
      </c>
      <c r="H34" s="847">
        <f t="shared" si="0"/>
        <v>405.5</v>
      </c>
    </row>
    <row r="35" spans="1:8">
      <c r="A35" s="843">
        <v>27</v>
      </c>
      <c r="B35" s="844" t="s">
        <v>695</v>
      </c>
      <c r="C35" s="845">
        <v>3279</v>
      </c>
      <c r="D35" s="846">
        <v>1950</v>
      </c>
      <c r="E35" s="845">
        <v>1</v>
      </c>
      <c r="F35" s="845">
        <v>0</v>
      </c>
      <c r="G35" s="846">
        <v>1949</v>
      </c>
      <c r="H35" s="847">
        <f t="shared" si="0"/>
        <v>819.75</v>
      </c>
    </row>
    <row r="36" spans="1:8">
      <c r="A36" s="843">
        <v>28</v>
      </c>
      <c r="B36" s="844" t="s">
        <v>696</v>
      </c>
      <c r="C36" s="845">
        <v>2712</v>
      </c>
      <c r="D36" s="846">
        <v>1610</v>
      </c>
      <c r="E36" s="845">
        <v>0</v>
      </c>
      <c r="F36" s="845">
        <v>0</v>
      </c>
      <c r="G36" s="846">
        <v>1610</v>
      </c>
      <c r="H36" s="847">
        <f t="shared" si="0"/>
        <v>678</v>
      </c>
    </row>
    <row r="37" spans="1:8">
      <c r="A37" s="843">
        <v>29</v>
      </c>
      <c r="B37" s="844" t="s">
        <v>716</v>
      </c>
      <c r="C37" s="845">
        <v>2064</v>
      </c>
      <c r="D37" s="846">
        <v>1250</v>
      </c>
      <c r="E37" s="845">
        <v>79</v>
      </c>
      <c r="F37" s="845">
        <v>104</v>
      </c>
      <c r="G37" s="846">
        <v>1067</v>
      </c>
      <c r="H37" s="847">
        <f t="shared" si="0"/>
        <v>516</v>
      </c>
    </row>
    <row r="38" spans="1:8">
      <c r="A38" s="843">
        <v>30</v>
      </c>
      <c r="B38" s="844" t="s">
        <v>697</v>
      </c>
      <c r="C38" s="845">
        <v>2632</v>
      </c>
      <c r="D38" s="846">
        <v>1549</v>
      </c>
      <c r="E38" s="845">
        <v>176</v>
      </c>
      <c r="F38" s="845">
        <v>58</v>
      </c>
      <c r="G38" s="846">
        <v>1315</v>
      </c>
      <c r="H38" s="847">
        <f t="shared" si="0"/>
        <v>658</v>
      </c>
    </row>
    <row r="39" spans="1:8">
      <c r="A39" s="843">
        <v>31</v>
      </c>
      <c r="B39" s="844" t="s">
        <v>698</v>
      </c>
      <c r="C39" s="845">
        <v>1727</v>
      </c>
      <c r="D39" s="846">
        <v>1066</v>
      </c>
      <c r="E39" s="845">
        <v>2</v>
      </c>
      <c r="F39" s="845">
        <v>0</v>
      </c>
      <c r="G39" s="846">
        <v>1064</v>
      </c>
      <c r="H39" s="847">
        <f t="shared" si="0"/>
        <v>431.75</v>
      </c>
    </row>
    <row r="40" spans="1:8">
      <c r="A40" s="843">
        <v>32</v>
      </c>
      <c r="B40" s="844" t="s">
        <v>699</v>
      </c>
      <c r="C40" s="845">
        <v>1265</v>
      </c>
      <c r="D40" s="846">
        <v>747</v>
      </c>
      <c r="E40" s="845">
        <v>0</v>
      </c>
      <c r="F40" s="845">
        <v>0</v>
      </c>
      <c r="G40" s="846">
        <v>747</v>
      </c>
      <c r="H40" s="847">
        <f t="shared" si="0"/>
        <v>316.25</v>
      </c>
    </row>
    <row r="41" spans="1:8">
      <c r="A41" s="843">
        <v>33</v>
      </c>
      <c r="B41" s="844" t="s">
        <v>700</v>
      </c>
      <c r="C41" s="845">
        <v>2320</v>
      </c>
      <c r="D41" s="846">
        <v>1420</v>
      </c>
      <c r="E41" s="845">
        <v>36</v>
      </c>
      <c r="F41" s="845">
        <v>26</v>
      </c>
      <c r="G41" s="846">
        <v>1358</v>
      </c>
      <c r="H41" s="847">
        <f t="shared" si="0"/>
        <v>580</v>
      </c>
    </row>
    <row r="42" spans="1:8">
      <c r="A42" s="843">
        <v>34</v>
      </c>
      <c r="B42" s="844" t="s">
        <v>701</v>
      </c>
      <c r="C42" s="845">
        <v>2534</v>
      </c>
      <c r="D42" s="846">
        <v>1535</v>
      </c>
      <c r="E42" s="845">
        <v>21</v>
      </c>
      <c r="F42" s="845">
        <v>7</v>
      </c>
      <c r="G42" s="846">
        <v>1507</v>
      </c>
      <c r="H42" s="847">
        <f t="shared" si="0"/>
        <v>633.5</v>
      </c>
    </row>
    <row r="43" spans="1:8">
      <c r="A43" s="843">
        <v>35</v>
      </c>
      <c r="B43" s="844" t="s">
        <v>702</v>
      </c>
      <c r="C43" s="845">
        <v>2667</v>
      </c>
      <c r="D43" s="846">
        <v>1630</v>
      </c>
      <c r="E43" s="845">
        <v>0</v>
      </c>
      <c r="F43" s="845">
        <v>0</v>
      </c>
      <c r="G43" s="846">
        <v>1630</v>
      </c>
      <c r="H43" s="847">
        <f t="shared" si="0"/>
        <v>666.75</v>
      </c>
    </row>
    <row r="44" spans="1:8">
      <c r="A44" s="843">
        <v>36</v>
      </c>
      <c r="B44" s="844" t="s">
        <v>717</v>
      </c>
      <c r="C44" s="845">
        <v>2160</v>
      </c>
      <c r="D44" s="846">
        <v>1287</v>
      </c>
      <c r="E44" s="845">
        <v>0</v>
      </c>
      <c r="F44" s="845">
        <v>0</v>
      </c>
      <c r="G44" s="846">
        <v>1287</v>
      </c>
      <c r="H44" s="847">
        <f t="shared" si="0"/>
        <v>540</v>
      </c>
    </row>
    <row r="45" spans="1:8">
      <c r="A45" s="843">
        <v>37</v>
      </c>
      <c r="B45" s="844" t="s">
        <v>703</v>
      </c>
      <c r="C45" s="845">
        <v>3985</v>
      </c>
      <c r="D45" s="846">
        <v>2427</v>
      </c>
      <c r="E45" s="845">
        <v>25</v>
      </c>
      <c r="F45" s="845">
        <v>12</v>
      </c>
      <c r="G45" s="846">
        <v>2390</v>
      </c>
      <c r="H45" s="847">
        <f t="shared" si="0"/>
        <v>996.25</v>
      </c>
    </row>
    <row r="46" spans="1:8">
      <c r="A46" s="843">
        <v>38</v>
      </c>
      <c r="B46" s="844" t="s">
        <v>704</v>
      </c>
      <c r="C46" s="845">
        <v>3156</v>
      </c>
      <c r="D46" s="846">
        <v>1918</v>
      </c>
      <c r="E46" s="845">
        <v>5</v>
      </c>
      <c r="F46" s="845">
        <v>0</v>
      </c>
      <c r="G46" s="846">
        <v>1913</v>
      </c>
      <c r="H46" s="847">
        <f t="shared" si="0"/>
        <v>789</v>
      </c>
    </row>
    <row r="47" spans="1:8">
      <c r="A47" s="843">
        <v>39</v>
      </c>
      <c r="B47" s="844" t="s">
        <v>705</v>
      </c>
      <c r="C47" s="845">
        <v>3642</v>
      </c>
      <c r="D47" s="846">
        <v>2150</v>
      </c>
      <c r="E47" s="845">
        <v>0</v>
      </c>
      <c r="F47" s="845">
        <v>0</v>
      </c>
      <c r="G47" s="846">
        <v>2150</v>
      </c>
      <c r="H47" s="847">
        <f t="shared" si="0"/>
        <v>910.5</v>
      </c>
    </row>
    <row r="48" spans="1:8">
      <c r="A48" s="843">
        <v>40</v>
      </c>
      <c r="B48" s="844" t="s">
        <v>706</v>
      </c>
      <c r="C48" s="845">
        <v>2074</v>
      </c>
      <c r="D48" s="846">
        <v>1274</v>
      </c>
      <c r="E48" s="845">
        <v>6</v>
      </c>
      <c r="F48" s="845">
        <v>0</v>
      </c>
      <c r="G48" s="846">
        <v>1268</v>
      </c>
      <c r="H48" s="847">
        <f t="shared" si="0"/>
        <v>518.5</v>
      </c>
    </row>
    <row r="49" spans="1:8">
      <c r="A49" s="843">
        <v>41</v>
      </c>
      <c r="B49" s="844" t="s">
        <v>707</v>
      </c>
      <c r="C49" s="845">
        <v>2908</v>
      </c>
      <c r="D49" s="846">
        <v>1744.8</v>
      </c>
      <c r="E49" s="845">
        <v>0</v>
      </c>
      <c r="F49" s="845">
        <v>0</v>
      </c>
      <c r="G49" s="846">
        <v>1744.8</v>
      </c>
      <c r="H49" s="847">
        <f t="shared" si="0"/>
        <v>727</v>
      </c>
    </row>
    <row r="50" spans="1:8">
      <c r="A50" s="843">
        <v>42</v>
      </c>
      <c r="B50" s="844" t="s">
        <v>708</v>
      </c>
      <c r="C50" s="845">
        <v>2134</v>
      </c>
      <c r="D50" s="846">
        <v>1268</v>
      </c>
      <c r="E50" s="845">
        <v>22</v>
      </c>
      <c r="F50" s="845">
        <v>0</v>
      </c>
      <c r="G50" s="846">
        <v>1246</v>
      </c>
      <c r="H50" s="847">
        <f t="shared" si="0"/>
        <v>533.5</v>
      </c>
    </row>
    <row r="51" spans="1:8">
      <c r="A51" s="843">
        <v>43</v>
      </c>
      <c r="B51" s="844" t="s">
        <v>709</v>
      </c>
      <c r="C51" s="845">
        <v>1261</v>
      </c>
      <c r="D51" s="846">
        <v>773</v>
      </c>
      <c r="E51" s="845">
        <v>0</v>
      </c>
      <c r="F51" s="845">
        <v>0</v>
      </c>
      <c r="G51" s="846">
        <v>773</v>
      </c>
      <c r="H51" s="847">
        <f t="shared" si="0"/>
        <v>315.25</v>
      </c>
    </row>
    <row r="52" spans="1:8">
      <c r="A52" s="843">
        <v>44</v>
      </c>
      <c r="B52" s="844" t="s">
        <v>710</v>
      </c>
      <c r="C52" s="845">
        <v>1235</v>
      </c>
      <c r="D52" s="846">
        <v>728</v>
      </c>
      <c r="E52" s="845">
        <v>0</v>
      </c>
      <c r="F52" s="845">
        <v>0</v>
      </c>
      <c r="G52" s="846">
        <v>728</v>
      </c>
      <c r="H52" s="847">
        <f t="shared" si="0"/>
        <v>308.75</v>
      </c>
    </row>
    <row r="53" spans="1:8">
      <c r="A53" s="843">
        <v>45</v>
      </c>
      <c r="B53" s="844" t="s">
        <v>711</v>
      </c>
      <c r="C53" s="845">
        <v>2989</v>
      </c>
      <c r="D53" s="846">
        <v>1812</v>
      </c>
      <c r="E53" s="845">
        <v>90</v>
      </c>
      <c r="F53" s="845">
        <v>0</v>
      </c>
      <c r="G53" s="846">
        <v>1722</v>
      </c>
      <c r="H53" s="847">
        <f t="shared" si="0"/>
        <v>747.25</v>
      </c>
    </row>
    <row r="54" spans="1:8">
      <c r="A54" s="843">
        <v>46</v>
      </c>
      <c r="B54" s="844" t="s">
        <v>712</v>
      </c>
      <c r="C54" s="845">
        <v>2286</v>
      </c>
      <c r="D54" s="846">
        <v>1336</v>
      </c>
      <c r="E54" s="845">
        <v>9</v>
      </c>
      <c r="F54" s="845">
        <v>0</v>
      </c>
      <c r="G54" s="846">
        <v>1327</v>
      </c>
      <c r="H54" s="847">
        <f t="shared" si="0"/>
        <v>571.5</v>
      </c>
    </row>
    <row r="55" spans="1:8">
      <c r="A55" s="843">
        <v>47</v>
      </c>
      <c r="B55" s="844" t="s">
        <v>713</v>
      </c>
      <c r="C55" s="845">
        <v>2031</v>
      </c>
      <c r="D55" s="846">
        <v>1249</v>
      </c>
      <c r="E55" s="845">
        <v>0</v>
      </c>
      <c r="F55" s="845">
        <v>0</v>
      </c>
      <c r="G55" s="846">
        <v>1249</v>
      </c>
      <c r="H55" s="847">
        <f t="shared" si="0"/>
        <v>507.75</v>
      </c>
    </row>
    <row r="56" spans="1:8">
      <c r="A56" s="843">
        <v>48</v>
      </c>
      <c r="B56" s="844" t="s">
        <v>718</v>
      </c>
      <c r="C56" s="845">
        <v>2333</v>
      </c>
      <c r="D56" s="846">
        <v>1375</v>
      </c>
      <c r="E56" s="845">
        <v>0</v>
      </c>
      <c r="F56" s="845">
        <v>0</v>
      </c>
      <c r="G56" s="846">
        <v>1375</v>
      </c>
      <c r="H56" s="847">
        <f t="shared" si="0"/>
        <v>583.25</v>
      </c>
    </row>
    <row r="57" spans="1:8">
      <c r="A57" s="843">
        <v>49</v>
      </c>
      <c r="B57" s="844" t="s">
        <v>719</v>
      </c>
      <c r="C57" s="845">
        <v>2148</v>
      </c>
      <c r="D57" s="846">
        <v>1317</v>
      </c>
      <c r="E57" s="845">
        <v>2</v>
      </c>
      <c r="F57" s="845">
        <v>10</v>
      </c>
      <c r="G57" s="846">
        <v>1305</v>
      </c>
      <c r="H57" s="847">
        <f t="shared" si="0"/>
        <v>537</v>
      </c>
    </row>
    <row r="58" spans="1:8">
      <c r="A58" s="843">
        <v>50</v>
      </c>
      <c r="B58" s="844" t="s">
        <v>714</v>
      </c>
      <c r="C58" s="845">
        <v>1179</v>
      </c>
      <c r="D58" s="846">
        <v>697</v>
      </c>
      <c r="E58" s="845">
        <v>12</v>
      </c>
      <c r="F58" s="845">
        <v>0</v>
      </c>
      <c r="G58" s="846">
        <v>685</v>
      </c>
      <c r="H58" s="847">
        <f t="shared" si="0"/>
        <v>294.75</v>
      </c>
    </row>
    <row r="59" spans="1:8">
      <c r="A59" s="843">
        <v>51</v>
      </c>
      <c r="B59" s="844" t="s">
        <v>720</v>
      </c>
      <c r="C59" s="845">
        <v>2725</v>
      </c>
      <c r="D59" s="846">
        <v>1647</v>
      </c>
      <c r="E59" s="845">
        <v>274</v>
      </c>
      <c r="F59" s="845">
        <v>321</v>
      </c>
      <c r="G59" s="846">
        <v>1052</v>
      </c>
      <c r="H59" s="847">
        <f t="shared" si="0"/>
        <v>681.25</v>
      </c>
    </row>
    <row r="60" spans="1:8">
      <c r="A60" s="844"/>
      <c r="B60" s="844"/>
      <c r="C60" s="848">
        <v>113621</v>
      </c>
      <c r="D60" s="849">
        <v>68172.599999999991</v>
      </c>
      <c r="E60" s="848">
        <f t="shared" ref="E60:F60" si="1">SUM(E9:E59)</f>
        <v>1616</v>
      </c>
      <c r="F60" s="848">
        <f t="shared" si="1"/>
        <v>1049</v>
      </c>
      <c r="G60" s="849">
        <v>65582.599999999991</v>
      </c>
      <c r="H60" s="847">
        <f t="shared" si="0"/>
        <v>28405.25</v>
      </c>
    </row>
    <row r="62" spans="1:8">
      <c r="A62" s="850"/>
    </row>
    <row r="65" spans="1:13" ht="15" customHeight="1">
      <c r="A65" s="851"/>
      <c r="B65" s="851"/>
      <c r="C65" s="851"/>
      <c r="D65" s="851"/>
      <c r="E65" s="851"/>
      <c r="F65" s="1383" t="s">
        <v>13</v>
      </c>
      <c r="G65" s="1383"/>
      <c r="H65" s="852"/>
      <c r="I65" s="852"/>
    </row>
    <row r="66" spans="1:13" ht="15" customHeight="1">
      <c r="A66" s="851"/>
      <c r="B66" s="851"/>
      <c r="C66" s="851"/>
      <c r="D66" s="851"/>
      <c r="E66" s="851"/>
      <c r="F66" s="1383" t="s">
        <v>14</v>
      </c>
      <c r="G66" s="1383"/>
      <c r="H66" s="852"/>
      <c r="I66" s="852"/>
    </row>
    <row r="67" spans="1:13" ht="15" customHeight="1">
      <c r="A67" s="851"/>
      <c r="B67" s="851"/>
      <c r="C67" s="851"/>
      <c r="D67" s="851"/>
      <c r="E67" s="851"/>
      <c r="F67" s="1378" t="s">
        <v>77</v>
      </c>
      <c r="G67" s="1378"/>
      <c r="H67" s="1378"/>
      <c r="I67" s="1378"/>
    </row>
    <row r="68" spans="1:13">
      <c r="A68" s="851" t="s">
        <v>12</v>
      </c>
      <c r="C68" s="851"/>
      <c r="D68" s="851"/>
      <c r="E68" s="851"/>
      <c r="F68" s="1379" t="s">
        <v>76</v>
      </c>
      <c r="G68" s="1379"/>
      <c r="H68" s="851"/>
      <c r="I68" s="851"/>
    </row>
    <row r="69" spans="1:13">
      <c r="A69" s="851"/>
      <c r="B69" s="851"/>
      <c r="C69" s="851"/>
      <c r="D69" s="851"/>
      <c r="E69" s="851"/>
      <c r="F69" s="851"/>
      <c r="G69" s="851"/>
      <c r="H69" s="851"/>
      <c r="I69" s="851"/>
      <c r="J69" s="851"/>
      <c r="K69" s="851"/>
      <c r="L69" s="851"/>
      <c r="M69" s="851"/>
    </row>
  </sheetData>
  <mergeCells count="8">
    <mergeCell ref="F67:I67"/>
    <mergeCell ref="F68:G68"/>
    <mergeCell ref="A1:F1"/>
    <mergeCell ref="A2:G2"/>
    <mergeCell ref="A4:G4"/>
    <mergeCell ref="F6:G6"/>
    <mergeCell ref="F65:G65"/>
    <mergeCell ref="F66:G66"/>
  </mergeCells>
  <printOptions horizontalCentered="1"/>
  <pageMargins left="0.70866141732283472" right="0.70866141732283472" top="0.23622047244094491" bottom="0" header="0.31496062992125984" footer="0.31496062992125984"/>
  <pageSetup paperSize="9" scale="61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view="pageBreakPreview" zoomScaleSheetLayoutView="100" workbookViewId="0">
      <pane ySplit="11" topLeftCell="A57" activePane="bottomLeft" state="frozen"/>
      <selection activeCell="F58" sqref="F58"/>
      <selection pane="bottomLeft" activeCell="F58" sqref="F58"/>
    </sheetView>
  </sheetViews>
  <sheetFormatPr defaultRowHeight="12.75"/>
  <cols>
    <col min="1" max="1" width="7" style="836" customWidth="1"/>
    <col min="2" max="2" width="14.28515625" style="836" customWidth="1"/>
    <col min="3" max="3" width="12.140625" style="836" customWidth="1"/>
    <col min="4" max="4" width="14.42578125" style="836" customWidth="1"/>
    <col min="5" max="5" width="14.28515625" style="836" customWidth="1"/>
    <col min="6" max="6" width="12.42578125" style="836" customWidth="1"/>
    <col min="7" max="7" width="7.5703125" style="836" customWidth="1"/>
    <col min="8" max="8" width="7.85546875" style="836" customWidth="1"/>
    <col min="9" max="9" width="10" style="836" customWidth="1"/>
    <col min="10" max="11" width="9.140625" style="836"/>
    <col min="12" max="12" width="10.85546875" style="836" customWidth="1"/>
    <col min="13" max="256" width="9.140625" style="836"/>
    <col min="257" max="257" width="8.28515625" style="836" customWidth="1"/>
    <col min="258" max="258" width="10.140625" style="836" customWidth="1"/>
    <col min="259" max="259" width="8.7109375" style="836" customWidth="1"/>
    <col min="260" max="260" width="12.7109375" style="836" customWidth="1"/>
    <col min="261" max="261" width="10.5703125" style="836" customWidth="1"/>
    <col min="262" max="262" width="12.42578125" style="836" customWidth="1"/>
    <col min="263" max="263" width="7.5703125" style="836" customWidth="1"/>
    <col min="264" max="264" width="7.85546875" style="836" customWidth="1"/>
    <col min="265" max="265" width="10" style="836" customWidth="1"/>
    <col min="266" max="267" width="9.140625" style="836"/>
    <col min="268" max="268" width="10.85546875" style="836" customWidth="1"/>
    <col min="269" max="512" width="9.140625" style="836"/>
    <col min="513" max="513" width="8.28515625" style="836" customWidth="1"/>
    <col min="514" max="514" width="10.140625" style="836" customWidth="1"/>
    <col min="515" max="515" width="8.7109375" style="836" customWidth="1"/>
    <col min="516" max="516" width="12.7109375" style="836" customWidth="1"/>
    <col min="517" max="517" width="10.5703125" style="836" customWidth="1"/>
    <col min="518" max="518" width="12.42578125" style="836" customWidth="1"/>
    <col min="519" max="519" width="7.5703125" style="836" customWidth="1"/>
    <col min="520" max="520" width="7.85546875" style="836" customWidth="1"/>
    <col min="521" max="521" width="10" style="836" customWidth="1"/>
    <col min="522" max="523" width="9.140625" style="836"/>
    <col min="524" max="524" width="10.85546875" style="836" customWidth="1"/>
    <col min="525" max="768" width="9.140625" style="836"/>
    <col min="769" max="769" width="8.28515625" style="836" customWidth="1"/>
    <col min="770" max="770" width="10.140625" style="836" customWidth="1"/>
    <col min="771" max="771" width="8.7109375" style="836" customWidth="1"/>
    <col min="772" max="772" width="12.7109375" style="836" customWidth="1"/>
    <col min="773" max="773" width="10.5703125" style="836" customWidth="1"/>
    <col min="774" max="774" width="12.42578125" style="836" customWidth="1"/>
    <col min="775" max="775" width="7.5703125" style="836" customWidth="1"/>
    <col min="776" max="776" width="7.85546875" style="836" customWidth="1"/>
    <col min="777" max="777" width="10" style="836" customWidth="1"/>
    <col min="778" max="779" width="9.140625" style="836"/>
    <col min="780" max="780" width="10.85546875" style="836" customWidth="1"/>
    <col min="781" max="1024" width="9.140625" style="836"/>
    <col min="1025" max="1025" width="8.28515625" style="836" customWidth="1"/>
    <col min="1026" max="1026" width="10.140625" style="836" customWidth="1"/>
    <col min="1027" max="1027" width="8.7109375" style="836" customWidth="1"/>
    <col min="1028" max="1028" width="12.7109375" style="836" customWidth="1"/>
    <col min="1029" max="1029" width="10.5703125" style="836" customWidth="1"/>
    <col min="1030" max="1030" width="12.42578125" style="836" customWidth="1"/>
    <col min="1031" max="1031" width="7.5703125" style="836" customWidth="1"/>
    <col min="1032" max="1032" width="7.85546875" style="836" customWidth="1"/>
    <col min="1033" max="1033" width="10" style="836" customWidth="1"/>
    <col min="1034" max="1035" width="9.140625" style="836"/>
    <col min="1036" max="1036" width="10.85546875" style="836" customWidth="1"/>
    <col min="1037" max="1280" width="9.140625" style="836"/>
    <col min="1281" max="1281" width="8.28515625" style="836" customWidth="1"/>
    <col min="1282" max="1282" width="10.140625" style="836" customWidth="1"/>
    <col min="1283" max="1283" width="8.7109375" style="836" customWidth="1"/>
    <col min="1284" max="1284" width="12.7109375" style="836" customWidth="1"/>
    <col min="1285" max="1285" width="10.5703125" style="836" customWidth="1"/>
    <col min="1286" max="1286" width="12.42578125" style="836" customWidth="1"/>
    <col min="1287" max="1287" width="7.5703125" style="836" customWidth="1"/>
    <col min="1288" max="1288" width="7.85546875" style="836" customWidth="1"/>
    <col min="1289" max="1289" width="10" style="836" customWidth="1"/>
    <col min="1290" max="1291" width="9.140625" style="836"/>
    <col min="1292" max="1292" width="10.85546875" style="836" customWidth="1"/>
    <col min="1293" max="1536" width="9.140625" style="836"/>
    <col min="1537" max="1537" width="8.28515625" style="836" customWidth="1"/>
    <col min="1538" max="1538" width="10.140625" style="836" customWidth="1"/>
    <col min="1539" max="1539" width="8.7109375" style="836" customWidth="1"/>
    <col min="1540" max="1540" width="12.7109375" style="836" customWidth="1"/>
    <col min="1541" max="1541" width="10.5703125" style="836" customWidth="1"/>
    <col min="1542" max="1542" width="12.42578125" style="836" customWidth="1"/>
    <col min="1543" max="1543" width="7.5703125" style="836" customWidth="1"/>
    <col min="1544" max="1544" width="7.85546875" style="836" customWidth="1"/>
    <col min="1545" max="1545" width="10" style="836" customWidth="1"/>
    <col min="1546" max="1547" width="9.140625" style="836"/>
    <col min="1548" max="1548" width="10.85546875" style="836" customWidth="1"/>
    <col min="1549" max="1792" width="9.140625" style="836"/>
    <col min="1793" max="1793" width="8.28515625" style="836" customWidth="1"/>
    <col min="1794" max="1794" width="10.140625" style="836" customWidth="1"/>
    <col min="1795" max="1795" width="8.7109375" style="836" customWidth="1"/>
    <col min="1796" max="1796" width="12.7109375" style="836" customWidth="1"/>
    <col min="1797" max="1797" width="10.5703125" style="836" customWidth="1"/>
    <col min="1798" max="1798" width="12.42578125" style="836" customWidth="1"/>
    <col min="1799" max="1799" width="7.5703125" style="836" customWidth="1"/>
    <col min="1800" max="1800" width="7.85546875" style="836" customWidth="1"/>
    <col min="1801" max="1801" width="10" style="836" customWidth="1"/>
    <col min="1802" max="1803" width="9.140625" style="836"/>
    <col min="1804" max="1804" width="10.85546875" style="836" customWidth="1"/>
    <col min="1805" max="2048" width="9.140625" style="836"/>
    <col min="2049" max="2049" width="8.28515625" style="836" customWidth="1"/>
    <col min="2050" max="2050" width="10.140625" style="836" customWidth="1"/>
    <col min="2051" max="2051" width="8.7109375" style="836" customWidth="1"/>
    <col min="2052" max="2052" width="12.7109375" style="836" customWidth="1"/>
    <col min="2053" max="2053" width="10.5703125" style="836" customWidth="1"/>
    <col min="2054" max="2054" width="12.42578125" style="836" customWidth="1"/>
    <col min="2055" max="2055" width="7.5703125" style="836" customWidth="1"/>
    <col min="2056" max="2056" width="7.85546875" style="836" customWidth="1"/>
    <col min="2057" max="2057" width="10" style="836" customWidth="1"/>
    <col min="2058" max="2059" width="9.140625" style="836"/>
    <col min="2060" max="2060" width="10.85546875" style="836" customWidth="1"/>
    <col min="2061" max="2304" width="9.140625" style="836"/>
    <col min="2305" max="2305" width="8.28515625" style="836" customWidth="1"/>
    <col min="2306" max="2306" width="10.140625" style="836" customWidth="1"/>
    <col min="2307" max="2307" width="8.7109375" style="836" customWidth="1"/>
    <col min="2308" max="2308" width="12.7109375" style="836" customWidth="1"/>
    <col min="2309" max="2309" width="10.5703125" style="836" customWidth="1"/>
    <col min="2310" max="2310" width="12.42578125" style="836" customWidth="1"/>
    <col min="2311" max="2311" width="7.5703125" style="836" customWidth="1"/>
    <col min="2312" max="2312" width="7.85546875" style="836" customWidth="1"/>
    <col min="2313" max="2313" width="10" style="836" customWidth="1"/>
    <col min="2314" max="2315" width="9.140625" style="836"/>
    <col min="2316" max="2316" width="10.85546875" style="836" customWidth="1"/>
    <col min="2317" max="2560" width="9.140625" style="836"/>
    <col min="2561" max="2561" width="8.28515625" style="836" customWidth="1"/>
    <col min="2562" max="2562" width="10.140625" style="836" customWidth="1"/>
    <col min="2563" max="2563" width="8.7109375" style="836" customWidth="1"/>
    <col min="2564" max="2564" width="12.7109375" style="836" customWidth="1"/>
    <col min="2565" max="2565" width="10.5703125" style="836" customWidth="1"/>
    <col min="2566" max="2566" width="12.42578125" style="836" customWidth="1"/>
    <col min="2567" max="2567" width="7.5703125" style="836" customWidth="1"/>
    <col min="2568" max="2568" width="7.85546875" style="836" customWidth="1"/>
    <col min="2569" max="2569" width="10" style="836" customWidth="1"/>
    <col min="2570" max="2571" width="9.140625" style="836"/>
    <col min="2572" max="2572" width="10.85546875" style="836" customWidth="1"/>
    <col min="2573" max="2816" width="9.140625" style="836"/>
    <col min="2817" max="2817" width="8.28515625" style="836" customWidth="1"/>
    <col min="2818" max="2818" width="10.140625" style="836" customWidth="1"/>
    <col min="2819" max="2819" width="8.7109375" style="836" customWidth="1"/>
    <col min="2820" max="2820" width="12.7109375" style="836" customWidth="1"/>
    <col min="2821" max="2821" width="10.5703125" style="836" customWidth="1"/>
    <col min="2822" max="2822" width="12.42578125" style="836" customWidth="1"/>
    <col min="2823" max="2823" width="7.5703125" style="836" customWidth="1"/>
    <col min="2824" max="2824" width="7.85546875" style="836" customWidth="1"/>
    <col min="2825" max="2825" width="10" style="836" customWidth="1"/>
    <col min="2826" max="2827" width="9.140625" style="836"/>
    <col min="2828" max="2828" width="10.85546875" style="836" customWidth="1"/>
    <col min="2829" max="3072" width="9.140625" style="836"/>
    <col min="3073" max="3073" width="8.28515625" style="836" customWidth="1"/>
    <col min="3074" max="3074" width="10.140625" style="836" customWidth="1"/>
    <col min="3075" max="3075" width="8.7109375" style="836" customWidth="1"/>
    <col min="3076" max="3076" width="12.7109375" style="836" customWidth="1"/>
    <col min="3077" max="3077" width="10.5703125" style="836" customWidth="1"/>
    <col min="3078" max="3078" width="12.42578125" style="836" customWidth="1"/>
    <col min="3079" max="3079" width="7.5703125" style="836" customWidth="1"/>
    <col min="3080" max="3080" width="7.85546875" style="836" customWidth="1"/>
    <col min="3081" max="3081" width="10" style="836" customWidth="1"/>
    <col min="3082" max="3083" width="9.140625" style="836"/>
    <col min="3084" max="3084" width="10.85546875" style="836" customWidth="1"/>
    <col min="3085" max="3328" width="9.140625" style="836"/>
    <col min="3329" max="3329" width="8.28515625" style="836" customWidth="1"/>
    <col min="3330" max="3330" width="10.140625" style="836" customWidth="1"/>
    <col min="3331" max="3331" width="8.7109375" style="836" customWidth="1"/>
    <col min="3332" max="3332" width="12.7109375" style="836" customWidth="1"/>
    <col min="3333" max="3333" width="10.5703125" style="836" customWidth="1"/>
    <col min="3334" max="3334" width="12.42578125" style="836" customWidth="1"/>
    <col min="3335" max="3335" width="7.5703125" style="836" customWidth="1"/>
    <col min="3336" max="3336" width="7.85546875" style="836" customWidth="1"/>
    <col min="3337" max="3337" width="10" style="836" customWidth="1"/>
    <col min="3338" max="3339" width="9.140625" style="836"/>
    <col min="3340" max="3340" width="10.85546875" style="836" customWidth="1"/>
    <col min="3341" max="3584" width="9.140625" style="836"/>
    <col min="3585" max="3585" width="8.28515625" style="836" customWidth="1"/>
    <col min="3586" max="3586" width="10.140625" style="836" customWidth="1"/>
    <col min="3587" max="3587" width="8.7109375" style="836" customWidth="1"/>
    <col min="3588" max="3588" width="12.7109375" style="836" customWidth="1"/>
    <col min="3589" max="3589" width="10.5703125" style="836" customWidth="1"/>
    <col min="3590" max="3590" width="12.42578125" style="836" customWidth="1"/>
    <col min="3591" max="3591" width="7.5703125" style="836" customWidth="1"/>
    <col min="3592" max="3592" width="7.85546875" style="836" customWidth="1"/>
    <col min="3593" max="3593" width="10" style="836" customWidth="1"/>
    <col min="3594" max="3595" width="9.140625" style="836"/>
    <col min="3596" max="3596" width="10.85546875" style="836" customWidth="1"/>
    <col min="3597" max="3840" width="9.140625" style="836"/>
    <col min="3841" max="3841" width="8.28515625" style="836" customWidth="1"/>
    <col min="3842" max="3842" width="10.140625" style="836" customWidth="1"/>
    <col min="3843" max="3843" width="8.7109375" style="836" customWidth="1"/>
    <col min="3844" max="3844" width="12.7109375" style="836" customWidth="1"/>
    <col min="3845" max="3845" width="10.5703125" style="836" customWidth="1"/>
    <col min="3846" max="3846" width="12.42578125" style="836" customWidth="1"/>
    <col min="3847" max="3847" width="7.5703125" style="836" customWidth="1"/>
    <col min="3848" max="3848" width="7.85546875" style="836" customWidth="1"/>
    <col min="3849" max="3849" width="10" style="836" customWidth="1"/>
    <col min="3850" max="3851" width="9.140625" style="836"/>
    <col min="3852" max="3852" width="10.85546875" style="836" customWidth="1"/>
    <col min="3853" max="4096" width="9.140625" style="836"/>
    <col min="4097" max="4097" width="8.28515625" style="836" customWidth="1"/>
    <col min="4098" max="4098" width="10.140625" style="836" customWidth="1"/>
    <col min="4099" max="4099" width="8.7109375" style="836" customWidth="1"/>
    <col min="4100" max="4100" width="12.7109375" style="836" customWidth="1"/>
    <col min="4101" max="4101" width="10.5703125" style="836" customWidth="1"/>
    <col min="4102" max="4102" width="12.42578125" style="836" customWidth="1"/>
    <col min="4103" max="4103" width="7.5703125" style="836" customWidth="1"/>
    <col min="4104" max="4104" width="7.85546875" style="836" customWidth="1"/>
    <col min="4105" max="4105" width="10" style="836" customWidth="1"/>
    <col min="4106" max="4107" width="9.140625" style="836"/>
    <col min="4108" max="4108" width="10.85546875" style="836" customWidth="1"/>
    <col min="4109" max="4352" width="9.140625" style="836"/>
    <col min="4353" max="4353" width="8.28515625" style="836" customWidth="1"/>
    <col min="4354" max="4354" width="10.140625" style="836" customWidth="1"/>
    <col min="4355" max="4355" width="8.7109375" style="836" customWidth="1"/>
    <col min="4356" max="4356" width="12.7109375" style="836" customWidth="1"/>
    <col min="4357" max="4357" width="10.5703125" style="836" customWidth="1"/>
    <col min="4358" max="4358" width="12.42578125" style="836" customWidth="1"/>
    <col min="4359" max="4359" width="7.5703125" style="836" customWidth="1"/>
    <col min="4360" max="4360" width="7.85546875" style="836" customWidth="1"/>
    <col min="4361" max="4361" width="10" style="836" customWidth="1"/>
    <col min="4362" max="4363" width="9.140625" style="836"/>
    <col min="4364" max="4364" width="10.85546875" style="836" customWidth="1"/>
    <col min="4365" max="4608" width="9.140625" style="836"/>
    <col min="4609" max="4609" width="8.28515625" style="836" customWidth="1"/>
    <col min="4610" max="4610" width="10.140625" style="836" customWidth="1"/>
    <col min="4611" max="4611" width="8.7109375" style="836" customWidth="1"/>
    <col min="4612" max="4612" width="12.7109375" style="836" customWidth="1"/>
    <col min="4613" max="4613" width="10.5703125" style="836" customWidth="1"/>
    <col min="4614" max="4614" width="12.42578125" style="836" customWidth="1"/>
    <col min="4615" max="4615" width="7.5703125" style="836" customWidth="1"/>
    <col min="4616" max="4616" width="7.85546875" style="836" customWidth="1"/>
    <col min="4617" max="4617" width="10" style="836" customWidth="1"/>
    <col min="4618" max="4619" width="9.140625" style="836"/>
    <col min="4620" max="4620" width="10.85546875" style="836" customWidth="1"/>
    <col min="4621" max="4864" width="9.140625" style="836"/>
    <col min="4865" max="4865" width="8.28515625" style="836" customWidth="1"/>
    <col min="4866" max="4866" width="10.140625" style="836" customWidth="1"/>
    <col min="4867" max="4867" width="8.7109375" style="836" customWidth="1"/>
    <col min="4868" max="4868" width="12.7109375" style="836" customWidth="1"/>
    <col min="4869" max="4869" width="10.5703125" style="836" customWidth="1"/>
    <col min="4870" max="4870" width="12.42578125" style="836" customWidth="1"/>
    <col min="4871" max="4871" width="7.5703125" style="836" customWidth="1"/>
    <col min="4872" max="4872" width="7.85546875" style="836" customWidth="1"/>
    <col min="4873" max="4873" width="10" style="836" customWidth="1"/>
    <col min="4874" max="4875" width="9.140625" style="836"/>
    <col min="4876" max="4876" width="10.85546875" style="836" customWidth="1"/>
    <col min="4877" max="5120" width="9.140625" style="836"/>
    <col min="5121" max="5121" width="8.28515625" style="836" customWidth="1"/>
    <col min="5122" max="5122" width="10.140625" style="836" customWidth="1"/>
    <col min="5123" max="5123" width="8.7109375" style="836" customWidth="1"/>
    <col min="5124" max="5124" width="12.7109375" style="836" customWidth="1"/>
    <col min="5125" max="5125" width="10.5703125" style="836" customWidth="1"/>
    <col min="5126" max="5126" width="12.42578125" style="836" customWidth="1"/>
    <col min="5127" max="5127" width="7.5703125" style="836" customWidth="1"/>
    <col min="5128" max="5128" width="7.85546875" style="836" customWidth="1"/>
    <col min="5129" max="5129" width="10" style="836" customWidth="1"/>
    <col min="5130" max="5131" width="9.140625" style="836"/>
    <col min="5132" max="5132" width="10.85546875" style="836" customWidth="1"/>
    <col min="5133" max="5376" width="9.140625" style="836"/>
    <col min="5377" max="5377" width="8.28515625" style="836" customWidth="1"/>
    <col min="5378" max="5378" width="10.140625" style="836" customWidth="1"/>
    <col min="5379" max="5379" width="8.7109375" style="836" customWidth="1"/>
    <col min="5380" max="5380" width="12.7109375" style="836" customWidth="1"/>
    <col min="5381" max="5381" width="10.5703125" style="836" customWidth="1"/>
    <col min="5382" max="5382" width="12.42578125" style="836" customWidth="1"/>
    <col min="5383" max="5383" width="7.5703125" style="836" customWidth="1"/>
    <col min="5384" max="5384" width="7.85546875" style="836" customWidth="1"/>
    <col min="5385" max="5385" width="10" style="836" customWidth="1"/>
    <col min="5386" max="5387" width="9.140625" style="836"/>
    <col min="5388" max="5388" width="10.85546875" style="836" customWidth="1"/>
    <col min="5389" max="5632" width="9.140625" style="836"/>
    <col min="5633" max="5633" width="8.28515625" style="836" customWidth="1"/>
    <col min="5634" max="5634" width="10.140625" style="836" customWidth="1"/>
    <col min="5635" max="5635" width="8.7109375" style="836" customWidth="1"/>
    <col min="5636" max="5636" width="12.7109375" style="836" customWidth="1"/>
    <col min="5637" max="5637" width="10.5703125" style="836" customWidth="1"/>
    <col min="5638" max="5638" width="12.42578125" style="836" customWidth="1"/>
    <col min="5639" max="5639" width="7.5703125" style="836" customWidth="1"/>
    <col min="5640" max="5640" width="7.85546875" style="836" customWidth="1"/>
    <col min="5641" max="5641" width="10" style="836" customWidth="1"/>
    <col min="5642" max="5643" width="9.140625" style="836"/>
    <col min="5644" max="5644" width="10.85546875" style="836" customWidth="1"/>
    <col min="5645" max="5888" width="9.140625" style="836"/>
    <col min="5889" max="5889" width="8.28515625" style="836" customWidth="1"/>
    <col min="5890" max="5890" width="10.140625" style="836" customWidth="1"/>
    <col min="5891" max="5891" width="8.7109375" style="836" customWidth="1"/>
    <col min="5892" max="5892" width="12.7109375" style="836" customWidth="1"/>
    <col min="5893" max="5893" width="10.5703125" style="836" customWidth="1"/>
    <col min="5894" max="5894" width="12.42578125" style="836" customWidth="1"/>
    <col min="5895" max="5895" width="7.5703125" style="836" customWidth="1"/>
    <col min="5896" max="5896" width="7.85546875" style="836" customWidth="1"/>
    <col min="5897" max="5897" width="10" style="836" customWidth="1"/>
    <col min="5898" max="5899" width="9.140625" style="836"/>
    <col min="5900" max="5900" width="10.85546875" style="836" customWidth="1"/>
    <col min="5901" max="6144" width="9.140625" style="836"/>
    <col min="6145" max="6145" width="8.28515625" style="836" customWidth="1"/>
    <col min="6146" max="6146" width="10.140625" style="836" customWidth="1"/>
    <col min="6147" max="6147" width="8.7109375" style="836" customWidth="1"/>
    <col min="6148" max="6148" width="12.7109375" style="836" customWidth="1"/>
    <col min="6149" max="6149" width="10.5703125" style="836" customWidth="1"/>
    <col min="6150" max="6150" width="12.42578125" style="836" customWidth="1"/>
    <col min="6151" max="6151" width="7.5703125" style="836" customWidth="1"/>
    <col min="6152" max="6152" width="7.85546875" style="836" customWidth="1"/>
    <col min="6153" max="6153" width="10" style="836" customWidth="1"/>
    <col min="6154" max="6155" width="9.140625" style="836"/>
    <col min="6156" max="6156" width="10.85546875" style="836" customWidth="1"/>
    <col min="6157" max="6400" width="9.140625" style="836"/>
    <col min="6401" max="6401" width="8.28515625" style="836" customWidth="1"/>
    <col min="6402" max="6402" width="10.140625" style="836" customWidth="1"/>
    <col min="6403" max="6403" width="8.7109375" style="836" customWidth="1"/>
    <col min="6404" max="6404" width="12.7109375" style="836" customWidth="1"/>
    <col min="6405" max="6405" width="10.5703125" style="836" customWidth="1"/>
    <col min="6406" max="6406" width="12.42578125" style="836" customWidth="1"/>
    <col min="6407" max="6407" width="7.5703125" style="836" customWidth="1"/>
    <col min="6408" max="6408" width="7.85546875" style="836" customWidth="1"/>
    <col min="6409" max="6409" width="10" style="836" customWidth="1"/>
    <col min="6410" max="6411" width="9.140625" style="836"/>
    <col min="6412" max="6412" width="10.85546875" style="836" customWidth="1"/>
    <col min="6413" max="6656" width="9.140625" style="836"/>
    <col min="6657" max="6657" width="8.28515625" style="836" customWidth="1"/>
    <col min="6658" max="6658" width="10.140625" style="836" customWidth="1"/>
    <col min="6659" max="6659" width="8.7109375" style="836" customWidth="1"/>
    <col min="6660" max="6660" width="12.7109375" style="836" customWidth="1"/>
    <col min="6661" max="6661" width="10.5703125" style="836" customWidth="1"/>
    <col min="6662" max="6662" width="12.42578125" style="836" customWidth="1"/>
    <col min="6663" max="6663" width="7.5703125" style="836" customWidth="1"/>
    <col min="6664" max="6664" width="7.85546875" style="836" customWidth="1"/>
    <col min="6665" max="6665" width="10" style="836" customWidth="1"/>
    <col min="6666" max="6667" width="9.140625" style="836"/>
    <col min="6668" max="6668" width="10.85546875" style="836" customWidth="1"/>
    <col min="6669" max="6912" width="9.140625" style="836"/>
    <col min="6913" max="6913" width="8.28515625" style="836" customWidth="1"/>
    <col min="6914" max="6914" width="10.140625" style="836" customWidth="1"/>
    <col min="6915" max="6915" width="8.7109375" style="836" customWidth="1"/>
    <col min="6916" max="6916" width="12.7109375" style="836" customWidth="1"/>
    <col min="6917" max="6917" width="10.5703125" style="836" customWidth="1"/>
    <col min="6918" max="6918" width="12.42578125" style="836" customWidth="1"/>
    <col min="6919" max="6919" width="7.5703125" style="836" customWidth="1"/>
    <col min="6920" max="6920" width="7.85546875" style="836" customWidth="1"/>
    <col min="6921" max="6921" width="10" style="836" customWidth="1"/>
    <col min="6922" max="6923" width="9.140625" style="836"/>
    <col min="6924" max="6924" width="10.85546875" style="836" customWidth="1"/>
    <col min="6925" max="7168" width="9.140625" style="836"/>
    <col min="7169" max="7169" width="8.28515625" style="836" customWidth="1"/>
    <col min="7170" max="7170" width="10.140625" style="836" customWidth="1"/>
    <col min="7171" max="7171" width="8.7109375" style="836" customWidth="1"/>
    <col min="7172" max="7172" width="12.7109375" style="836" customWidth="1"/>
    <col min="7173" max="7173" width="10.5703125" style="836" customWidth="1"/>
    <col min="7174" max="7174" width="12.42578125" style="836" customWidth="1"/>
    <col min="7175" max="7175" width="7.5703125" style="836" customWidth="1"/>
    <col min="7176" max="7176" width="7.85546875" style="836" customWidth="1"/>
    <col min="7177" max="7177" width="10" style="836" customWidth="1"/>
    <col min="7178" max="7179" width="9.140625" style="836"/>
    <col min="7180" max="7180" width="10.85546875" style="836" customWidth="1"/>
    <col min="7181" max="7424" width="9.140625" style="836"/>
    <col min="7425" max="7425" width="8.28515625" style="836" customWidth="1"/>
    <col min="7426" max="7426" width="10.140625" style="836" customWidth="1"/>
    <col min="7427" max="7427" width="8.7109375" style="836" customWidth="1"/>
    <col min="7428" max="7428" width="12.7109375" style="836" customWidth="1"/>
    <col min="7429" max="7429" width="10.5703125" style="836" customWidth="1"/>
    <col min="7430" max="7430" width="12.42578125" style="836" customWidth="1"/>
    <col min="7431" max="7431" width="7.5703125" style="836" customWidth="1"/>
    <col min="7432" max="7432" width="7.85546875" style="836" customWidth="1"/>
    <col min="7433" max="7433" width="10" style="836" customWidth="1"/>
    <col min="7434" max="7435" width="9.140625" style="836"/>
    <col min="7436" max="7436" width="10.85546875" style="836" customWidth="1"/>
    <col min="7437" max="7680" width="9.140625" style="836"/>
    <col min="7681" max="7681" width="8.28515625" style="836" customWidth="1"/>
    <col min="7682" max="7682" width="10.140625" style="836" customWidth="1"/>
    <col min="7683" max="7683" width="8.7109375" style="836" customWidth="1"/>
    <col min="7684" max="7684" width="12.7109375" style="836" customWidth="1"/>
    <col min="7685" max="7685" width="10.5703125" style="836" customWidth="1"/>
    <col min="7686" max="7686" width="12.42578125" style="836" customWidth="1"/>
    <col min="7687" max="7687" width="7.5703125" style="836" customWidth="1"/>
    <col min="7688" max="7688" width="7.85546875" style="836" customWidth="1"/>
    <col min="7689" max="7689" width="10" style="836" customWidth="1"/>
    <col min="7690" max="7691" width="9.140625" style="836"/>
    <col min="7692" max="7692" width="10.85546875" style="836" customWidth="1"/>
    <col min="7693" max="7936" width="9.140625" style="836"/>
    <col min="7937" max="7937" width="8.28515625" style="836" customWidth="1"/>
    <col min="7938" max="7938" width="10.140625" style="836" customWidth="1"/>
    <col min="7939" max="7939" width="8.7109375" style="836" customWidth="1"/>
    <col min="7940" max="7940" width="12.7109375" style="836" customWidth="1"/>
    <col min="7941" max="7941" width="10.5703125" style="836" customWidth="1"/>
    <col min="7942" max="7942" width="12.42578125" style="836" customWidth="1"/>
    <col min="7943" max="7943" width="7.5703125" style="836" customWidth="1"/>
    <col min="7944" max="7944" width="7.85546875" style="836" customWidth="1"/>
    <col min="7945" max="7945" width="10" style="836" customWidth="1"/>
    <col min="7946" max="7947" width="9.140625" style="836"/>
    <col min="7948" max="7948" width="10.85546875" style="836" customWidth="1"/>
    <col min="7949" max="8192" width="9.140625" style="836"/>
    <col min="8193" max="8193" width="8.28515625" style="836" customWidth="1"/>
    <col min="8194" max="8194" width="10.140625" style="836" customWidth="1"/>
    <col min="8195" max="8195" width="8.7109375" style="836" customWidth="1"/>
    <col min="8196" max="8196" width="12.7109375" style="836" customWidth="1"/>
    <col min="8197" max="8197" width="10.5703125" style="836" customWidth="1"/>
    <col min="8198" max="8198" width="12.42578125" style="836" customWidth="1"/>
    <col min="8199" max="8199" width="7.5703125" style="836" customWidth="1"/>
    <col min="8200" max="8200" width="7.85546875" style="836" customWidth="1"/>
    <col min="8201" max="8201" width="10" style="836" customWidth="1"/>
    <col min="8202" max="8203" width="9.140625" style="836"/>
    <col min="8204" max="8204" width="10.85546875" style="836" customWidth="1"/>
    <col min="8205" max="8448" width="9.140625" style="836"/>
    <col min="8449" max="8449" width="8.28515625" style="836" customWidth="1"/>
    <col min="8450" max="8450" width="10.140625" style="836" customWidth="1"/>
    <col min="8451" max="8451" width="8.7109375" style="836" customWidth="1"/>
    <col min="8452" max="8452" width="12.7109375" style="836" customWidth="1"/>
    <col min="8453" max="8453" width="10.5703125" style="836" customWidth="1"/>
    <col min="8454" max="8454" width="12.42578125" style="836" customWidth="1"/>
    <col min="8455" max="8455" width="7.5703125" style="836" customWidth="1"/>
    <col min="8456" max="8456" width="7.85546875" style="836" customWidth="1"/>
    <col min="8457" max="8457" width="10" style="836" customWidth="1"/>
    <col min="8458" max="8459" width="9.140625" style="836"/>
    <col min="8460" max="8460" width="10.85546875" style="836" customWidth="1"/>
    <col min="8461" max="8704" width="9.140625" style="836"/>
    <col min="8705" max="8705" width="8.28515625" style="836" customWidth="1"/>
    <col min="8706" max="8706" width="10.140625" style="836" customWidth="1"/>
    <col min="8707" max="8707" width="8.7109375" style="836" customWidth="1"/>
    <col min="8708" max="8708" width="12.7109375" style="836" customWidth="1"/>
    <col min="8709" max="8709" width="10.5703125" style="836" customWidth="1"/>
    <col min="8710" max="8710" width="12.42578125" style="836" customWidth="1"/>
    <col min="8711" max="8711" width="7.5703125" style="836" customWidth="1"/>
    <col min="8712" max="8712" width="7.85546875" style="836" customWidth="1"/>
    <col min="8713" max="8713" width="10" style="836" customWidth="1"/>
    <col min="8714" max="8715" width="9.140625" style="836"/>
    <col min="8716" max="8716" width="10.85546875" style="836" customWidth="1"/>
    <col min="8717" max="8960" width="9.140625" style="836"/>
    <col min="8961" max="8961" width="8.28515625" style="836" customWidth="1"/>
    <col min="8962" max="8962" width="10.140625" style="836" customWidth="1"/>
    <col min="8963" max="8963" width="8.7109375" style="836" customWidth="1"/>
    <col min="8964" max="8964" width="12.7109375" style="836" customWidth="1"/>
    <col min="8965" max="8965" width="10.5703125" style="836" customWidth="1"/>
    <col min="8966" max="8966" width="12.42578125" style="836" customWidth="1"/>
    <col min="8967" max="8967" width="7.5703125" style="836" customWidth="1"/>
    <col min="8968" max="8968" width="7.85546875" style="836" customWidth="1"/>
    <col min="8969" max="8969" width="10" style="836" customWidth="1"/>
    <col min="8970" max="8971" width="9.140625" style="836"/>
    <col min="8972" max="8972" width="10.85546875" style="836" customWidth="1"/>
    <col min="8973" max="9216" width="9.140625" style="836"/>
    <col min="9217" max="9217" width="8.28515625" style="836" customWidth="1"/>
    <col min="9218" max="9218" width="10.140625" style="836" customWidth="1"/>
    <col min="9219" max="9219" width="8.7109375" style="836" customWidth="1"/>
    <col min="9220" max="9220" width="12.7109375" style="836" customWidth="1"/>
    <col min="9221" max="9221" width="10.5703125" style="836" customWidth="1"/>
    <col min="9222" max="9222" width="12.42578125" style="836" customWidth="1"/>
    <col min="9223" max="9223" width="7.5703125" style="836" customWidth="1"/>
    <col min="9224" max="9224" width="7.85546875" style="836" customWidth="1"/>
    <col min="9225" max="9225" width="10" style="836" customWidth="1"/>
    <col min="9226" max="9227" width="9.140625" style="836"/>
    <col min="9228" max="9228" width="10.85546875" style="836" customWidth="1"/>
    <col min="9229" max="9472" width="9.140625" style="836"/>
    <col min="9473" max="9473" width="8.28515625" style="836" customWidth="1"/>
    <col min="9474" max="9474" width="10.140625" style="836" customWidth="1"/>
    <col min="9475" max="9475" width="8.7109375" style="836" customWidth="1"/>
    <col min="9476" max="9476" width="12.7109375" style="836" customWidth="1"/>
    <col min="9477" max="9477" width="10.5703125" style="836" customWidth="1"/>
    <col min="9478" max="9478" width="12.42578125" style="836" customWidth="1"/>
    <col min="9479" max="9479" width="7.5703125" style="836" customWidth="1"/>
    <col min="9480" max="9480" width="7.85546875" style="836" customWidth="1"/>
    <col min="9481" max="9481" width="10" style="836" customWidth="1"/>
    <col min="9482" max="9483" width="9.140625" style="836"/>
    <col min="9484" max="9484" width="10.85546875" style="836" customWidth="1"/>
    <col min="9485" max="9728" width="9.140625" style="836"/>
    <col min="9729" max="9729" width="8.28515625" style="836" customWidth="1"/>
    <col min="9730" max="9730" width="10.140625" style="836" customWidth="1"/>
    <col min="9731" max="9731" width="8.7109375" style="836" customWidth="1"/>
    <col min="9732" max="9732" width="12.7109375" style="836" customWidth="1"/>
    <col min="9733" max="9733" width="10.5703125" style="836" customWidth="1"/>
    <col min="9734" max="9734" width="12.42578125" style="836" customWidth="1"/>
    <col min="9735" max="9735" width="7.5703125" style="836" customWidth="1"/>
    <col min="9736" max="9736" width="7.85546875" style="836" customWidth="1"/>
    <col min="9737" max="9737" width="10" style="836" customWidth="1"/>
    <col min="9738" max="9739" width="9.140625" style="836"/>
    <col min="9740" max="9740" width="10.85546875" style="836" customWidth="1"/>
    <col min="9741" max="9984" width="9.140625" style="836"/>
    <col min="9985" max="9985" width="8.28515625" style="836" customWidth="1"/>
    <col min="9986" max="9986" width="10.140625" style="836" customWidth="1"/>
    <col min="9987" max="9987" width="8.7109375" style="836" customWidth="1"/>
    <col min="9988" max="9988" width="12.7109375" style="836" customWidth="1"/>
    <col min="9989" max="9989" width="10.5703125" style="836" customWidth="1"/>
    <col min="9990" max="9990" width="12.42578125" style="836" customWidth="1"/>
    <col min="9991" max="9991" width="7.5703125" style="836" customWidth="1"/>
    <col min="9992" max="9992" width="7.85546875" style="836" customWidth="1"/>
    <col min="9993" max="9993" width="10" style="836" customWidth="1"/>
    <col min="9994" max="9995" width="9.140625" style="836"/>
    <col min="9996" max="9996" width="10.85546875" style="836" customWidth="1"/>
    <col min="9997" max="10240" width="9.140625" style="836"/>
    <col min="10241" max="10241" width="8.28515625" style="836" customWidth="1"/>
    <col min="10242" max="10242" width="10.140625" style="836" customWidth="1"/>
    <col min="10243" max="10243" width="8.7109375" style="836" customWidth="1"/>
    <col min="10244" max="10244" width="12.7109375" style="836" customWidth="1"/>
    <col min="10245" max="10245" width="10.5703125" style="836" customWidth="1"/>
    <col min="10246" max="10246" width="12.42578125" style="836" customWidth="1"/>
    <col min="10247" max="10247" width="7.5703125" style="836" customWidth="1"/>
    <col min="10248" max="10248" width="7.85546875" style="836" customWidth="1"/>
    <col min="10249" max="10249" width="10" style="836" customWidth="1"/>
    <col min="10250" max="10251" width="9.140625" style="836"/>
    <col min="10252" max="10252" width="10.85546875" style="836" customWidth="1"/>
    <col min="10253" max="10496" width="9.140625" style="836"/>
    <col min="10497" max="10497" width="8.28515625" style="836" customWidth="1"/>
    <col min="10498" max="10498" width="10.140625" style="836" customWidth="1"/>
    <col min="10499" max="10499" width="8.7109375" style="836" customWidth="1"/>
    <col min="10500" max="10500" width="12.7109375" style="836" customWidth="1"/>
    <col min="10501" max="10501" width="10.5703125" style="836" customWidth="1"/>
    <col min="10502" max="10502" width="12.42578125" style="836" customWidth="1"/>
    <col min="10503" max="10503" width="7.5703125" style="836" customWidth="1"/>
    <col min="10504" max="10504" width="7.85546875" style="836" customWidth="1"/>
    <col min="10505" max="10505" width="10" style="836" customWidth="1"/>
    <col min="10506" max="10507" width="9.140625" style="836"/>
    <col min="10508" max="10508" width="10.85546875" style="836" customWidth="1"/>
    <col min="10509" max="10752" width="9.140625" style="836"/>
    <col min="10753" max="10753" width="8.28515625" style="836" customWidth="1"/>
    <col min="10754" max="10754" width="10.140625" style="836" customWidth="1"/>
    <col min="10755" max="10755" width="8.7109375" style="836" customWidth="1"/>
    <col min="10756" max="10756" width="12.7109375" style="836" customWidth="1"/>
    <col min="10757" max="10757" width="10.5703125" style="836" customWidth="1"/>
    <col min="10758" max="10758" width="12.42578125" style="836" customWidth="1"/>
    <col min="10759" max="10759" width="7.5703125" style="836" customWidth="1"/>
    <col min="10760" max="10760" width="7.85546875" style="836" customWidth="1"/>
    <col min="10761" max="10761" width="10" style="836" customWidth="1"/>
    <col min="10762" max="10763" width="9.140625" style="836"/>
    <col min="10764" max="10764" width="10.85546875" style="836" customWidth="1"/>
    <col min="10765" max="11008" width="9.140625" style="836"/>
    <col min="11009" max="11009" width="8.28515625" style="836" customWidth="1"/>
    <col min="11010" max="11010" width="10.140625" style="836" customWidth="1"/>
    <col min="11011" max="11011" width="8.7109375" style="836" customWidth="1"/>
    <col min="11012" max="11012" width="12.7109375" style="836" customWidth="1"/>
    <col min="11013" max="11013" width="10.5703125" style="836" customWidth="1"/>
    <col min="11014" max="11014" width="12.42578125" style="836" customWidth="1"/>
    <col min="11015" max="11015" width="7.5703125" style="836" customWidth="1"/>
    <col min="11016" max="11016" width="7.85546875" style="836" customWidth="1"/>
    <col min="11017" max="11017" width="10" style="836" customWidth="1"/>
    <col min="11018" max="11019" width="9.140625" style="836"/>
    <col min="11020" max="11020" width="10.85546875" style="836" customWidth="1"/>
    <col min="11021" max="11264" width="9.140625" style="836"/>
    <col min="11265" max="11265" width="8.28515625" style="836" customWidth="1"/>
    <col min="11266" max="11266" width="10.140625" style="836" customWidth="1"/>
    <col min="11267" max="11267" width="8.7109375" style="836" customWidth="1"/>
    <col min="11268" max="11268" width="12.7109375" style="836" customWidth="1"/>
    <col min="11269" max="11269" width="10.5703125" style="836" customWidth="1"/>
    <col min="11270" max="11270" width="12.42578125" style="836" customWidth="1"/>
    <col min="11271" max="11271" width="7.5703125" style="836" customWidth="1"/>
    <col min="11272" max="11272" width="7.85546875" style="836" customWidth="1"/>
    <col min="11273" max="11273" width="10" style="836" customWidth="1"/>
    <col min="11274" max="11275" width="9.140625" style="836"/>
    <col min="11276" max="11276" width="10.85546875" style="836" customWidth="1"/>
    <col min="11277" max="11520" width="9.140625" style="836"/>
    <col min="11521" max="11521" width="8.28515625" style="836" customWidth="1"/>
    <col min="11522" max="11522" width="10.140625" style="836" customWidth="1"/>
    <col min="11523" max="11523" width="8.7109375" style="836" customWidth="1"/>
    <col min="11524" max="11524" width="12.7109375" style="836" customWidth="1"/>
    <col min="11525" max="11525" width="10.5703125" style="836" customWidth="1"/>
    <col min="11526" max="11526" width="12.42578125" style="836" customWidth="1"/>
    <col min="11527" max="11527" width="7.5703125" style="836" customWidth="1"/>
    <col min="11528" max="11528" width="7.85546875" style="836" customWidth="1"/>
    <col min="11529" max="11529" width="10" style="836" customWidth="1"/>
    <col min="11530" max="11531" width="9.140625" style="836"/>
    <col min="11532" max="11532" width="10.85546875" style="836" customWidth="1"/>
    <col min="11533" max="11776" width="9.140625" style="836"/>
    <col min="11777" max="11777" width="8.28515625" style="836" customWidth="1"/>
    <col min="11778" max="11778" width="10.140625" style="836" customWidth="1"/>
    <col min="11779" max="11779" width="8.7109375" style="836" customWidth="1"/>
    <col min="11780" max="11780" width="12.7109375" style="836" customWidth="1"/>
    <col min="11781" max="11781" width="10.5703125" style="836" customWidth="1"/>
    <col min="11782" max="11782" width="12.42578125" style="836" customWidth="1"/>
    <col min="11783" max="11783" width="7.5703125" style="836" customWidth="1"/>
    <col min="11784" max="11784" width="7.85546875" style="836" customWidth="1"/>
    <col min="11785" max="11785" width="10" style="836" customWidth="1"/>
    <col min="11786" max="11787" width="9.140625" style="836"/>
    <col min="11788" max="11788" width="10.85546875" style="836" customWidth="1"/>
    <col min="11789" max="12032" width="9.140625" style="836"/>
    <col min="12033" max="12033" width="8.28515625" style="836" customWidth="1"/>
    <col min="12034" max="12034" width="10.140625" style="836" customWidth="1"/>
    <col min="12035" max="12035" width="8.7109375" style="836" customWidth="1"/>
    <col min="12036" max="12036" width="12.7109375" style="836" customWidth="1"/>
    <col min="12037" max="12037" width="10.5703125" style="836" customWidth="1"/>
    <col min="12038" max="12038" width="12.42578125" style="836" customWidth="1"/>
    <col min="12039" max="12039" width="7.5703125" style="836" customWidth="1"/>
    <col min="12040" max="12040" width="7.85546875" style="836" customWidth="1"/>
    <col min="12041" max="12041" width="10" style="836" customWidth="1"/>
    <col min="12042" max="12043" width="9.140625" style="836"/>
    <col min="12044" max="12044" width="10.85546875" style="836" customWidth="1"/>
    <col min="12045" max="12288" width="9.140625" style="836"/>
    <col min="12289" max="12289" width="8.28515625" style="836" customWidth="1"/>
    <col min="12290" max="12290" width="10.140625" style="836" customWidth="1"/>
    <col min="12291" max="12291" width="8.7109375" style="836" customWidth="1"/>
    <col min="12292" max="12292" width="12.7109375" style="836" customWidth="1"/>
    <col min="12293" max="12293" width="10.5703125" style="836" customWidth="1"/>
    <col min="12294" max="12294" width="12.42578125" style="836" customWidth="1"/>
    <col min="12295" max="12295" width="7.5703125" style="836" customWidth="1"/>
    <col min="12296" max="12296" width="7.85546875" style="836" customWidth="1"/>
    <col min="12297" max="12297" width="10" style="836" customWidth="1"/>
    <col min="12298" max="12299" width="9.140625" style="836"/>
    <col min="12300" max="12300" width="10.85546875" style="836" customWidth="1"/>
    <col min="12301" max="12544" width="9.140625" style="836"/>
    <col min="12545" max="12545" width="8.28515625" style="836" customWidth="1"/>
    <col min="12546" max="12546" width="10.140625" style="836" customWidth="1"/>
    <col min="12547" max="12547" width="8.7109375" style="836" customWidth="1"/>
    <col min="12548" max="12548" width="12.7109375" style="836" customWidth="1"/>
    <col min="12549" max="12549" width="10.5703125" style="836" customWidth="1"/>
    <col min="12550" max="12550" width="12.42578125" style="836" customWidth="1"/>
    <col min="12551" max="12551" width="7.5703125" style="836" customWidth="1"/>
    <col min="12552" max="12552" width="7.85546875" style="836" customWidth="1"/>
    <col min="12553" max="12553" width="10" style="836" customWidth="1"/>
    <col min="12554" max="12555" width="9.140625" style="836"/>
    <col min="12556" max="12556" width="10.85546875" style="836" customWidth="1"/>
    <col min="12557" max="12800" width="9.140625" style="836"/>
    <col min="12801" max="12801" width="8.28515625" style="836" customWidth="1"/>
    <col min="12802" max="12802" width="10.140625" style="836" customWidth="1"/>
    <col min="12803" max="12803" width="8.7109375" style="836" customWidth="1"/>
    <col min="12804" max="12804" width="12.7109375" style="836" customWidth="1"/>
    <col min="12805" max="12805" width="10.5703125" style="836" customWidth="1"/>
    <col min="12806" max="12806" width="12.42578125" style="836" customWidth="1"/>
    <col min="12807" max="12807" width="7.5703125" style="836" customWidth="1"/>
    <col min="12808" max="12808" width="7.85546875" style="836" customWidth="1"/>
    <col min="12809" max="12809" width="10" style="836" customWidth="1"/>
    <col min="12810" max="12811" width="9.140625" style="836"/>
    <col min="12812" max="12812" width="10.85546875" style="836" customWidth="1"/>
    <col min="12813" max="13056" width="9.140625" style="836"/>
    <col min="13057" max="13057" width="8.28515625" style="836" customWidth="1"/>
    <col min="13058" max="13058" width="10.140625" style="836" customWidth="1"/>
    <col min="13059" max="13059" width="8.7109375" style="836" customWidth="1"/>
    <col min="13060" max="13060" width="12.7109375" style="836" customWidth="1"/>
    <col min="13061" max="13061" width="10.5703125" style="836" customWidth="1"/>
    <col min="13062" max="13062" width="12.42578125" style="836" customWidth="1"/>
    <col min="13063" max="13063" width="7.5703125" style="836" customWidth="1"/>
    <col min="13064" max="13064" width="7.85546875" style="836" customWidth="1"/>
    <col min="13065" max="13065" width="10" style="836" customWidth="1"/>
    <col min="13066" max="13067" width="9.140625" style="836"/>
    <col min="13068" max="13068" width="10.85546875" style="836" customWidth="1"/>
    <col min="13069" max="13312" width="9.140625" style="836"/>
    <col min="13313" max="13313" width="8.28515625" style="836" customWidth="1"/>
    <col min="13314" max="13314" width="10.140625" style="836" customWidth="1"/>
    <col min="13315" max="13315" width="8.7109375" style="836" customWidth="1"/>
    <col min="13316" max="13316" width="12.7109375" style="836" customWidth="1"/>
    <col min="13317" max="13317" width="10.5703125" style="836" customWidth="1"/>
    <col min="13318" max="13318" width="12.42578125" style="836" customWidth="1"/>
    <col min="13319" max="13319" width="7.5703125" style="836" customWidth="1"/>
    <col min="13320" max="13320" width="7.85546875" style="836" customWidth="1"/>
    <col min="13321" max="13321" width="10" style="836" customWidth="1"/>
    <col min="13322" max="13323" width="9.140625" style="836"/>
    <col min="13324" max="13324" width="10.85546875" style="836" customWidth="1"/>
    <col min="13325" max="13568" width="9.140625" style="836"/>
    <col min="13569" max="13569" width="8.28515625" style="836" customWidth="1"/>
    <col min="13570" max="13570" width="10.140625" style="836" customWidth="1"/>
    <col min="13571" max="13571" width="8.7109375" style="836" customWidth="1"/>
    <col min="13572" max="13572" width="12.7109375" style="836" customWidth="1"/>
    <col min="13573" max="13573" width="10.5703125" style="836" customWidth="1"/>
    <col min="13574" max="13574" width="12.42578125" style="836" customWidth="1"/>
    <col min="13575" max="13575" width="7.5703125" style="836" customWidth="1"/>
    <col min="13576" max="13576" width="7.85546875" style="836" customWidth="1"/>
    <col min="13577" max="13577" width="10" style="836" customWidth="1"/>
    <col min="13578" max="13579" width="9.140625" style="836"/>
    <col min="13580" max="13580" width="10.85546875" style="836" customWidth="1"/>
    <col min="13581" max="13824" width="9.140625" style="836"/>
    <col min="13825" max="13825" width="8.28515625" style="836" customWidth="1"/>
    <col min="13826" max="13826" width="10.140625" style="836" customWidth="1"/>
    <col min="13827" max="13827" width="8.7109375" style="836" customWidth="1"/>
    <col min="13828" max="13828" width="12.7109375" style="836" customWidth="1"/>
    <col min="13829" max="13829" width="10.5703125" style="836" customWidth="1"/>
    <col min="13830" max="13830" width="12.42578125" style="836" customWidth="1"/>
    <col min="13831" max="13831" width="7.5703125" style="836" customWidth="1"/>
    <col min="13832" max="13832" width="7.85546875" style="836" customWidth="1"/>
    <col min="13833" max="13833" width="10" style="836" customWidth="1"/>
    <col min="13834" max="13835" width="9.140625" style="836"/>
    <col min="13836" max="13836" width="10.85546875" style="836" customWidth="1"/>
    <col min="13837" max="14080" width="9.140625" style="836"/>
    <col min="14081" max="14081" width="8.28515625" style="836" customWidth="1"/>
    <col min="14082" max="14082" width="10.140625" style="836" customWidth="1"/>
    <col min="14083" max="14083" width="8.7109375" style="836" customWidth="1"/>
    <col min="14084" max="14084" width="12.7109375" style="836" customWidth="1"/>
    <col min="14085" max="14085" width="10.5703125" style="836" customWidth="1"/>
    <col min="14086" max="14086" width="12.42578125" style="836" customWidth="1"/>
    <col min="14087" max="14087" width="7.5703125" style="836" customWidth="1"/>
    <col min="14088" max="14088" width="7.85546875" style="836" customWidth="1"/>
    <col min="14089" max="14089" width="10" style="836" customWidth="1"/>
    <col min="14090" max="14091" width="9.140625" style="836"/>
    <col min="14092" max="14092" width="10.85546875" style="836" customWidth="1"/>
    <col min="14093" max="14336" width="9.140625" style="836"/>
    <col min="14337" max="14337" width="8.28515625" style="836" customWidth="1"/>
    <col min="14338" max="14338" width="10.140625" style="836" customWidth="1"/>
    <col min="14339" max="14339" width="8.7109375" style="836" customWidth="1"/>
    <col min="14340" max="14340" width="12.7109375" style="836" customWidth="1"/>
    <col min="14341" max="14341" width="10.5703125" style="836" customWidth="1"/>
    <col min="14342" max="14342" width="12.42578125" style="836" customWidth="1"/>
    <col min="14343" max="14343" width="7.5703125" style="836" customWidth="1"/>
    <col min="14344" max="14344" width="7.85546875" style="836" customWidth="1"/>
    <col min="14345" max="14345" width="10" style="836" customWidth="1"/>
    <col min="14346" max="14347" width="9.140625" style="836"/>
    <col min="14348" max="14348" width="10.85546875" style="836" customWidth="1"/>
    <col min="14349" max="14592" width="9.140625" style="836"/>
    <col min="14593" max="14593" width="8.28515625" style="836" customWidth="1"/>
    <col min="14594" max="14594" width="10.140625" style="836" customWidth="1"/>
    <col min="14595" max="14595" width="8.7109375" style="836" customWidth="1"/>
    <col min="14596" max="14596" width="12.7109375" style="836" customWidth="1"/>
    <col min="14597" max="14597" width="10.5703125" style="836" customWidth="1"/>
    <col min="14598" max="14598" width="12.42578125" style="836" customWidth="1"/>
    <col min="14599" max="14599" width="7.5703125" style="836" customWidth="1"/>
    <col min="14600" max="14600" width="7.85546875" style="836" customWidth="1"/>
    <col min="14601" max="14601" width="10" style="836" customWidth="1"/>
    <col min="14602" max="14603" width="9.140625" style="836"/>
    <col min="14604" max="14604" width="10.85546875" style="836" customWidth="1"/>
    <col min="14605" max="14848" width="9.140625" style="836"/>
    <col min="14849" max="14849" width="8.28515625" style="836" customWidth="1"/>
    <col min="14850" max="14850" width="10.140625" style="836" customWidth="1"/>
    <col min="14851" max="14851" width="8.7109375" style="836" customWidth="1"/>
    <col min="14852" max="14852" width="12.7109375" style="836" customWidth="1"/>
    <col min="14853" max="14853" width="10.5703125" style="836" customWidth="1"/>
    <col min="14854" max="14854" width="12.42578125" style="836" customWidth="1"/>
    <col min="14855" max="14855" width="7.5703125" style="836" customWidth="1"/>
    <col min="14856" max="14856" width="7.85546875" style="836" customWidth="1"/>
    <col min="14857" max="14857" width="10" style="836" customWidth="1"/>
    <col min="14858" max="14859" width="9.140625" style="836"/>
    <col min="14860" max="14860" width="10.85546875" style="836" customWidth="1"/>
    <col min="14861" max="15104" width="9.140625" style="836"/>
    <col min="15105" max="15105" width="8.28515625" style="836" customWidth="1"/>
    <col min="15106" max="15106" width="10.140625" style="836" customWidth="1"/>
    <col min="15107" max="15107" width="8.7109375" style="836" customWidth="1"/>
    <col min="15108" max="15108" width="12.7109375" style="836" customWidth="1"/>
    <col min="15109" max="15109" width="10.5703125" style="836" customWidth="1"/>
    <col min="15110" max="15110" width="12.42578125" style="836" customWidth="1"/>
    <col min="15111" max="15111" width="7.5703125" style="836" customWidth="1"/>
    <col min="15112" max="15112" width="7.85546875" style="836" customWidth="1"/>
    <col min="15113" max="15113" width="10" style="836" customWidth="1"/>
    <col min="15114" max="15115" width="9.140625" style="836"/>
    <col min="15116" max="15116" width="10.85546875" style="836" customWidth="1"/>
    <col min="15117" max="15360" width="9.140625" style="836"/>
    <col min="15361" max="15361" width="8.28515625" style="836" customWidth="1"/>
    <col min="15362" max="15362" width="10.140625" style="836" customWidth="1"/>
    <col min="15363" max="15363" width="8.7109375" style="836" customWidth="1"/>
    <col min="15364" max="15364" width="12.7109375" style="836" customWidth="1"/>
    <col min="15365" max="15365" width="10.5703125" style="836" customWidth="1"/>
    <col min="15366" max="15366" width="12.42578125" style="836" customWidth="1"/>
    <col min="15367" max="15367" width="7.5703125" style="836" customWidth="1"/>
    <col min="15368" max="15368" width="7.85546875" style="836" customWidth="1"/>
    <col min="15369" max="15369" width="10" style="836" customWidth="1"/>
    <col min="15370" max="15371" width="9.140625" style="836"/>
    <col min="15372" max="15372" width="10.85546875" style="836" customWidth="1"/>
    <col min="15373" max="15616" width="9.140625" style="836"/>
    <col min="15617" max="15617" width="8.28515625" style="836" customWidth="1"/>
    <col min="15618" max="15618" width="10.140625" style="836" customWidth="1"/>
    <col min="15619" max="15619" width="8.7109375" style="836" customWidth="1"/>
    <col min="15620" max="15620" width="12.7109375" style="836" customWidth="1"/>
    <col min="15621" max="15621" width="10.5703125" style="836" customWidth="1"/>
    <col min="15622" max="15622" width="12.42578125" style="836" customWidth="1"/>
    <col min="15623" max="15623" width="7.5703125" style="836" customWidth="1"/>
    <col min="15624" max="15624" width="7.85546875" style="836" customWidth="1"/>
    <col min="15625" max="15625" width="10" style="836" customWidth="1"/>
    <col min="15626" max="15627" width="9.140625" style="836"/>
    <col min="15628" max="15628" width="10.85546875" style="836" customWidth="1"/>
    <col min="15629" max="15872" width="9.140625" style="836"/>
    <col min="15873" max="15873" width="8.28515625" style="836" customWidth="1"/>
    <col min="15874" max="15874" width="10.140625" style="836" customWidth="1"/>
    <col min="15875" max="15875" width="8.7109375" style="836" customWidth="1"/>
    <col min="15876" max="15876" width="12.7109375" style="836" customWidth="1"/>
    <col min="15877" max="15877" width="10.5703125" style="836" customWidth="1"/>
    <col min="15878" max="15878" width="12.42578125" style="836" customWidth="1"/>
    <col min="15879" max="15879" width="7.5703125" style="836" customWidth="1"/>
    <col min="15880" max="15880" width="7.85546875" style="836" customWidth="1"/>
    <col min="15881" max="15881" width="10" style="836" customWidth="1"/>
    <col min="15882" max="15883" width="9.140625" style="836"/>
    <col min="15884" max="15884" width="10.85546875" style="836" customWidth="1"/>
    <col min="15885" max="16128" width="9.140625" style="836"/>
    <col min="16129" max="16129" width="8.28515625" style="836" customWidth="1"/>
    <col min="16130" max="16130" width="10.140625" style="836" customWidth="1"/>
    <col min="16131" max="16131" width="8.7109375" style="836" customWidth="1"/>
    <col min="16132" max="16132" width="12.7109375" style="836" customWidth="1"/>
    <col min="16133" max="16133" width="10.5703125" style="836" customWidth="1"/>
    <col min="16134" max="16134" width="12.42578125" style="836" customWidth="1"/>
    <col min="16135" max="16135" width="7.5703125" style="836" customWidth="1"/>
    <col min="16136" max="16136" width="7.85546875" style="836" customWidth="1"/>
    <col min="16137" max="16137" width="10" style="836" customWidth="1"/>
    <col min="16138" max="16139" width="9.140625" style="836"/>
    <col min="16140" max="16140" width="10.85546875" style="836" customWidth="1"/>
    <col min="16141" max="16384" width="9.140625" style="836"/>
  </cols>
  <sheetData>
    <row r="1" spans="1:15" ht="18">
      <c r="A1" s="1380" t="s">
        <v>0</v>
      </c>
      <c r="B1" s="1380"/>
      <c r="C1" s="1380"/>
      <c r="D1" s="1380"/>
      <c r="E1" s="1380"/>
      <c r="F1" s="1380"/>
      <c r="G1" s="1380"/>
      <c r="H1" s="1380"/>
      <c r="I1" s="1380"/>
      <c r="J1" s="1380"/>
      <c r="K1" s="1380"/>
      <c r="L1" s="1380"/>
      <c r="M1" s="1380"/>
      <c r="N1" s="1387" t="s">
        <v>922</v>
      </c>
      <c r="O1" s="1387"/>
    </row>
    <row r="2" spans="1:15" ht="21">
      <c r="A2" s="1381" t="s">
        <v>546</v>
      </c>
      <c r="B2" s="1381"/>
      <c r="C2" s="1381"/>
      <c r="D2" s="1381"/>
      <c r="E2" s="1381"/>
      <c r="F2" s="1381"/>
      <c r="G2" s="1381"/>
      <c r="H2" s="1381"/>
      <c r="I2" s="1381"/>
      <c r="J2" s="1381"/>
      <c r="K2" s="1381"/>
      <c r="L2" s="1381"/>
      <c r="M2" s="1381"/>
      <c r="N2" s="1381"/>
    </row>
    <row r="3" spans="1:15" ht="15">
      <c r="A3" s="837"/>
      <c r="B3" s="837"/>
    </row>
    <row r="4" spans="1:15" ht="18" customHeight="1">
      <c r="A4" s="1382" t="s">
        <v>923</v>
      </c>
      <c r="B4" s="1382"/>
      <c r="C4" s="1382"/>
      <c r="D4" s="1382"/>
      <c r="E4" s="1382"/>
      <c r="F4" s="1382"/>
      <c r="G4" s="1382"/>
      <c r="H4" s="1382"/>
      <c r="I4" s="1382"/>
      <c r="J4" s="1382"/>
      <c r="K4" s="1382"/>
      <c r="L4" s="1382"/>
      <c r="M4" s="1382"/>
      <c r="N4" s="1382"/>
    </row>
    <row r="5" spans="1:15" ht="15">
      <c r="A5" s="838" t="s">
        <v>924</v>
      </c>
      <c r="B5" s="838"/>
    </row>
    <row r="6" spans="1:15" ht="15">
      <c r="A6" s="838"/>
      <c r="B6" s="838"/>
      <c r="M6" s="1388" t="s">
        <v>746</v>
      </c>
      <c r="N6" s="1388"/>
      <c r="O6" s="1388"/>
    </row>
    <row r="7" spans="1:15" ht="59.25" customHeight="1">
      <c r="A7" s="1389" t="s">
        <v>2</v>
      </c>
      <c r="B7" s="1389" t="s">
        <v>3</v>
      </c>
      <c r="C7" s="1390" t="s">
        <v>925</v>
      </c>
      <c r="D7" s="1386" t="s">
        <v>926</v>
      </c>
      <c r="E7" s="1386" t="s">
        <v>927</v>
      </c>
      <c r="F7" s="1386" t="s">
        <v>928</v>
      </c>
      <c r="G7" s="1386" t="s">
        <v>929</v>
      </c>
      <c r="H7" s="1386"/>
      <c r="I7" s="1386"/>
      <c r="J7" s="1386"/>
      <c r="K7" s="1386"/>
      <c r="L7" s="1386" t="s">
        <v>930</v>
      </c>
      <c r="M7" s="1386" t="s">
        <v>931</v>
      </c>
      <c r="N7" s="1386"/>
      <c r="O7" s="1386"/>
    </row>
    <row r="8" spans="1:15" s="835" customFormat="1" ht="15.75" customHeight="1">
      <c r="A8" s="1389"/>
      <c r="B8" s="1389"/>
      <c r="C8" s="1391"/>
      <c r="D8" s="1386"/>
      <c r="E8" s="1386"/>
      <c r="F8" s="1386"/>
      <c r="G8" s="1386" t="s">
        <v>932</v>
      </c>
      <c r="H8" s="1386"/>
      <c r="I8" s="1386" t="s">
        <v>933</v>
      </c>
      <c r="J8" s="1386" t="s">
        <v>934</v>
      </c>
      <c r="K8" s="1386" t="s">
        <v>935</v>
      </c>
      <c r="L8" s="1386"/>
      <c r="M8" s="1386" t="s">
        <v>85</v>
      </c>
      <c r="N8" s="1386" t="s">
        <v>936</v>
      </c>
      <c r="O8" s="1386" t="s">
        <v>937</v>
      </c>
    </row>
    <row r="9" spans="1:15" ht="12.75" customHeight="1">
      <c r="A9" s="1389"/>
      <c r="B9" s="1389"/>
      <c r="C9" s="1392"/>
      <c r="D9" s="1386"/>
      <c r="E9" s="1386"/>
      <c r="F9" s="1386"/>
      <c r="G9" s="853" t="s">
        <v>938</v>
      </c>
      <c r="H9" s="853" t="s">
        <v>939</v>
      </c>
      <c r="I9" s="1386"/>
      <c r="J9" s="1386"/>
      <c r="K9" s="1386"/>
      <c r="L9" s="1386"/>
      <c r="M9" s="1386"/>
      <c r="N9" s="1386"/>
      <c r="O9" s="1386"/>
    </row>
    <row r="10" spans="1:15">
      <c r="A10" s="843">
        <v>1</v>
      </c>
      <c r="B10" s="843">
        <v>2</v>
      </c>
      <c r="C10" s="854">
        <v>3</v>
      </c>
      <c r="D10" s="854">
        <v>4</v>
      </c>
      <c r="E10" s="854">
        <v>5</v>
      </c>
      <c r="F10" s="843">
        <v>6</v>
      </c>
      <c r="G10" s="843">
        <v>7</v>
      </c>
      <c r="H10" s="843">
        <v>8</v>
      </c>
      <c r="I10" s="843">
        <v>9</v>
      </c>
      <c r="J10" s="843">
        <v>10</v>
      </c>
      <c r="K10" s="843">
        <v>11</v>
      </c>
      <c r="L10" s="843">
        <v>12</v>
      </c>
      <c r="M10" s="843">
        <v>13</v>
      </c>
      <c r="N10" s="843">
        <v>14</v>
      </c>
      <c r="O10" s="843">
        <v>15</v>
      </c>
    </row>
    <row r="11" spans="1:15" s="859" customFormat="1" ht="15">
      <c r="A11" s="855">
        <v>1</v>
      </c>
      <c r="B11" s="856" t="s">
        <v>670</v>
      </c>
      <c r="C11" s="857">
        <v>950</v>
      </c>
      <c r="D11" s="857">
        <v>950</v>
      </c>
      <c r="E11" s="857">
        <v>950</v>
      </c>
      <c r="F11" s="858">
        <v>0</v>
      </c>
      <c r="G11" s="858">
        <v>0</v>
      </c>
      <c r="H11" s="858">
        <v>0</v>
      </c>
      <c r="I11" s="858">
        <v>0</v>
      </c>
      <c r="J11" s="858">
        <v>0</v>
      </c>
      <c r="K11" s="858">
        <v>0</v>
      </c>
      <c r="L11" s="858">
        <v>0</v>
      </c>
      <c r="M11" s="858">
        <v>0</v>
      </c>
      <c r="N11" s="858">
        <v>0</v>
      </c>
      <c r="O11" s="858">
        <v>0</v>
      </c>
    </row>
    <row r="12" spans="1:15" ht="15">
      <c r="A12" s="843">
        <v>2</v>
      </c>
      <c r="B12" s="844" t="s">
        <v>671</v>
      </c>
      <c r="C12" s="860">
        <v>2313</v>
      </c>
      <c r="D12" s="860">
        <v>2313</v>
      </c>
      <c r="E12" s="860">
        <v>2313</v>
      </c>
      <c r="F12" s="845">
        <v>0</v>
      </c>
      <c r="G12" s="845">
        <v>0</v>
      </c>
      <c r="H12" s="845">
        <v>0</v>
      </c>
      <c r="I12" s="845">
        <v>0</v>
      </c>
      <c r="J12" s="845">
        <v>0</v>
      </c>
      <c r="K12" s="845">
        <v>0</v>
      </c>
      <c r="L12" s="845">
        <v>0</v>
      </c>
      <c r="M12" s="845">
        <v>0</v>
      </c>
      <c r="N12" s="845">
        <v>0</v>
      </c>
      <c r="O12" s="845">
        <v>0</v>
      </c>
    </row>
    <row r="13" spans="1:15" ht="15">
      <c r="A13" s="843">
        <v>3</v>
      </c>
      <c r="B13" s="844" t="s">
        <v>672</v>
      </c>
      <c r="C13" s="860">
        <v>1552</v>
      </c>
      <c r="D13" s="860">
        <v>1552</v>
      </c>
      <c r="E13" s="860">
        <v>1552</v>
      </c>
      <c r="F13" s="845">
        <v>45</v>
      </c>
      <c r="G13" s="845">
        <v>0</v>
      </c>
      <c r="H13" s="845">
        <v>0</v>
      </c>
      <c r="I13" s="845">
        <v>0</v>
      </c>
      <c r="J13" s="845">
        <v>45</v>
      </c>
      <c r="K13" s="845">
        <v>0</v>
      </c>
      <c r="L13" s="845">
        <v>0</v>
      </c>
      <c r="M13" s="845">
        <v>45</v>
      </c>
      <c r="N13" s="845">
        <v>0</v>
      </c>
      <c r="O13" s="845">
        <v>0</v>
      </c>
    </row>
    <row r="14" spans="1:15" ht="15">
      <c r="A14" s="843">
        <v>4</v>
      </c>
      <c r="B14" s="844" t="s">
        <v>673</v>
      </c>
      <c r="C14" s="860">
        <v>1499</v>
      </c>
      <c r="D14" s="860">
        <v>1499</v>
      </c>
      <c r="E14" s="860">
        <v>1499</v>
      </c>
      <c r="F14" s="845">
        <v>0</v>
      </c>
      <c r="G14" s="845">
        <v>0</v>
      </c>
      <c r="H14" s="845">
        <v>0</v>
      </c>
      <c r="I14" s="845">
        <v>0</v>
      </c>
      <c r="J14" s="845">
        <v>0</v>
      </c>
      <c r="K14" s="845">
        <v>0</v>
      </c>
      <c r="L14" s="845">
        <v>0</v>
      </c>
      <c r="M14" s="845">
        <v>0</v>
      </c>
      <c r="N14" s="845">
        <v>0</v>
      </c>
      <c r="O14" s="845">
        <v>0</v>
      </c>
    </row>
    <row r="15" spans="1:15" ht="15">
      <c r="A15" s="843">
        <v>5</v>
      </c>
      <c r="B15" s="844" t="s">
        <v>674</v>
      </c>
      <c r="C15" s="860">
        <v>3037</v>
      </c>
      <c r="D15" s="860">
        <v>3037</v>
      </c>
      <c r="E15" s="860">
        <v>3038</v>
      </c>
      <c r="F15" s="845">
        <v>0</v>
      </c>
      <c r="G15" s="845">
        <v>0</v>
      </c>
      <c r="H15" s="845">
        <v>0</v>
      </c>
      <c r="I15" s="845">
        <v>0</v>
      </c>
      <c r="J15" s="845">
        <v>0</v>
      </c>
      <c r="K15" s="845">
        <v>0</v>
      </c>
      <c r="L15" s="845">
        <v>0</v>
      </c>
      <c r="M15" s="845">
        <v>0</v>
      </c>
      <c r="N15" s="845">
        <v>0</v>
      </c>
      <c r="O15" s="845">
        <v>0</v>
      </c>
    </row>
    <row r="16" spans="1:15" ht="15">
      <c r="A16" s="843">
        <v>6</v>
      </c>
      <c r="B16" s="844" t="s">
        <v>675</v>
      </c>
      <c r="C16" s="860">
        <v>2745</v>
      </c>
      <c r="D16" s="860">
        <v>2745</v>
      </c>
      <c r="E16" s="860">
        <v>2745</v>
      </c>
      <c r="F16" s="861">
        <v>275</v>
      </c>
      <c r="G16" s="845">
        <v>0</v>
      </c>
      <c r="H16" s="845">
        <v>0</v>
      </c>
      <c r="I16" s="845">
        <v>0</v>
      </c>
      <c r="J16" s="861">
        <v>275</v>
      </c>
      <c r="K16" s="845">
        <v>0</v>
      </c>
      <c r="L16" s="845">
        <v>0</v>
      </c>
      <c r="M16" s="845">
        <v>0</v>
      </c>
      <c r="N16" s="845">
        <v>0</v>
      </c>
      <c r="O16" s="845">
        <v>275</v>
      </c>
    </row>
    <row r="17" spans="1:15" ht="15">
      <c r="A17" s="843">
        <v>7</v>
      </c>
      <c r="B17" s="844" t="s">
        <v>676</v>
      </c>
      <c r="C17" s="860">
        <v>2868</v>
      </c>
      <c r="D17" s="862">
        <v>2868</v>
      </c>
      <c r="E17" s="862">
        <v>1997</v>
      </c>
      <c r="F17" s="861">
        <v>53</v>
      </c>
      <c r="G17" s="861">
        <v>2</v>
      </c>
      <c r="H17" s="845">
        <v>0</v>
      </c>
      <c r="I17" s="861">
        <v>1</v>
      </c>
      <c r="J17" s="861">
        <v>50</v>
      </c>
      <c r="K17" s="845">
        <v>0</v>
      </c>
      <c r="L17" s="845">
        <v>0</v>
      </c>
      <c r="M17" s="845">
        <v>0</v>
      </c>
      <c r="N17" s="861">
        <v>15</v>
      </c>
      <c r="O17" s="861">
        <v>38</v>
      </c>
    </row>
    <row r="18" spans="1:15" ht="15">
      <c r="A18" s="843">
        <v>8</v>
      </c>
      <c r="B18" s="844" t="s">
        <v>677</v>
      </c>
      <c r="C18" s="860">
        <v>2557</v>
      </c>
      <c r="D18" s="860">
        <v>2557</v>
      </c>
      <c r="E18" s="860">
        <v>2557</v>
      </c>
      <c r="F18" s="845">
        <v>45</v>
      </c>
      <c r="G18" s="845">
        <v>45</v>
      </c>
      <c r="H18" s="845">
        <v>0</v>
      </c>
      <c r="I18" s="845">
        <v>0</v>
      </c>
      <c r="J18" s="845">
        <v>19</v>
      </c>
      <c r="K18" s="845">
        <v>0</v>
      </c>
      <c r="L18" s="845">
        <v>0</v>
      </c>
      <c r="M18" s="845">
        <v>0</v>
      </c>
      <c r="N18" s="845">
        <v>0</v>
      </c>
      <c r="O18" s="845">
        <v>45</v>
      </c>
    </row>
    <row r="19" spans="1:15" ht="15">
      <c r="A19" s="843">
        <v>9</v>
      </c>
      <c r="B19" s="844" t="s">
        <v>678</v>
      </c>
      <c r="C19" s="860">
        <v>1678</v>
      </c>
      <c r="D19" s="860">
        <v>1678</v>
      </c>
      <c r="E19" s="860">
        <v>1678</v>
      </c>
      <c r="F19" s="845">
        <v>0</v>
      </c>
      <c r="G19" s="845">
        <v>0</v>
      </c>
      <c r="H19" s="845">
        <v>0</v>
      </c>
      <c r="I19" s="845">
        <v>0</v>
      </c>
      <c r="J19" s="845">
        <v>0</v>
      </c>
      <c r="K19" s="845">
        <v>0</v>
      </c>
      <c r="L19" s="845">
        <v>0</v>
      </c>
      <c r="M19" s="845">
        <v>0</v>
      </c>
      <c r="N19" s="845">
        <v>0</v>
      </c>
      <c r="O19" s="845">
        <v>0</v>
      </c>
    </row>
    <row r="20" spans="1:15" ht="15">
      <c r="A20" s="843">
        <v>10</v>
      </c>
      <c r="B20" s="844" t="s">
        <v>679</v>
      </c>
      <c r="C20" s="860">
        <v>739</v>
      </c>
      <c r="D20" s="862">
        <v>739</v>
      </c>
      <c r="E20" s="862">
        <v>686</v>
      </c>
      <c r="F20" s="845">
        <v>0</v>
      </c>
      <c r="G20" s="845">
        <v>0</v>
      </c>
      <c r="H20" s="845">
        <v>0</v>
      </c>
      <c r="I20" s="845">
        <v>0</v>
      </c>
      <c r="J20" s="845">
        <v>0</v>
      </c>
      <c r="K20" s="845">
        <v>0</v>
      </c>
      <c r="L20" s="845">
        <v>0</v>
      </c>
      <c r="M20" s="845">
        <v>0</v>
      </c>
      <c r="N20" s="845">
        <v>0</v>
      </c>
      <c r="O20" s="845">
        <v>0</v>
      </c>
    </row>
    <row r="21" spans="1:15" ht="15">
      <c r="A21" s="843">
        <v>11</v>
      </c>
      <c r="B21" s="844" t="s">
        <v>680</v>
      </c>
      <c r="C21" s="860">
        <v>2665</v>
      </c>
      <c r="D21" s="860">
        <v>2665</v>
      </c>
      <c r="E21" s="860">
        <v>2665</v>
      </c>
      <c r="F21" s="845">
        <v>0</v>
      </c>
      <c r="G21" s="845">
        <v>0</v>
      </c>
      <c r="H21" s="845">
        <v>0</v>
      </c>
      <c r="I21" s="845">
        <v>0</v>
      </c>
      <c r="J21" s="845">
        <v>0</v>
      </c>
      <c r="K21" s="845">
        <v>0</v>
      </c>
      <c r="L21" s="845">
        <v>0</v>
      </c>
      <c r="M21" s="845">
        <v>0</v>
      </c>
      <c r="N21" s="845">
        <v>0</v>
      </c>
      <c r="O21" s="845">
        <v>0</v>
      </c>
    </row>
    <row r="22" spans="1:15" ht="15">
      <c r="A22" s="843">
        <v>12</v>
      </c>
      <c r="B22" s="844" t="s">
        <v>681</v>
      </c>
      <c r="C22" s="860">
        <v>3695</v>
      </c>
      <c r="D22" s="860">
        <v>3695</v>
      </c>
      <c r="E22" s="860">
        <v>3695</v>
      </c>
      <c r="F22" s="861">
        <v>22</v>
      </c>
      <c r="G22" s="861">
        <v>4</v>
      </c>
      <c r="H22" s="845">
        <v>0</v>
      </c>
      <c r="I22" s="845">
        <v>0</v>
      </c>
      <c r="J22" s="845">
        <v>12</v>
      </c>
      <c r="K22" s="845">
        <v>0</v>
      </c>
      <c r="L22" s="845">
        <v>0</v>
      </c>
      <c r="M22" s="845">
        <v>0</v>
      </c>
      <c r="N22" s="845">
        <v>0</v>
      </c>
      <c r="O22" s="845">
        <v>22</v>
      </c>
    </row>
    <row r="23" spans="1:15" ht="15">
      <c r="A23" s="843">
        <v>13</v>
      </c>
      <c r="B23" s="844" t="s">
        <v>682</v>
      </c>
      <c r="C23" s="860">
        <v>2110</v>
      </c>
      <c r="D23" s="860">
        <v>2110</v>
      </c>
      <c r="E23" s="860">
        <v>2110</v>
      </c>
      <c r="F23" s="861">
        <v>28</v>
      </c>
      <c r="G23" s="861">
        <v>28</v>
      </c>
      <c r="H23" s="845">
        <v>0</v>
      </c>
      <c r="I23" s="845">
        <v>0</v>
      </c>
      <c r="J23" s="845">
        <v>0</v>
      </c>
      <c r="K23" s="845">
        <v>0</v>
      </c>
      <c r="L23" s="845">
        <v>0</v>
      </c>
      <c r="M23" s="845">
        <v>0</v>
      </c>
      <c r="N23" s="845">
        <v>0</v>
      </c>
      <c r="O23" s="845">
        <v>28</v>
      </c>
    </row>
    <row r="24" spans="1:15" ht="15">
      <c r="A24" s="843">
        <v>14</v>
      </c>
      <c r="B24" s="844" t="s">
        <v>683</v>
      </c>
      <c r="C24" s="860">
        <v>1196</v>
      </c>
      <c r="D24" s="860">
        <v>1196</v>
      </c>
      <c r="E24" s="860">
        <v>1196</v>
      </c>
      <c r="F24" s="845">
        <v>0</v>
      </c>
      <c r="G24" s="845">
        <v>0</v>
      </c>
      <c r="H24" s="845">
        <v>0</v>
      </c>
      <c r="I24" s="845">
        <v>0</v>
      </c>
      <c r="J24" s="845">
        <v>0</v>
      </c>
      <c r="K24" s="845">
        <v>0</v>
      </c>
      <c r="L24" s="845">
        <v>0</v>
      </c>
      <c r="M24" s="845">
        <v>0</v>
      </c>
      <c r="N24" s="845">
        <v>0</v>
      </c>
      <c r="O24" s="845">
        <v>0</v>
      </c>
    </row>
    <row r="25" spans="1:15" ht="15">
      <c r="A25" s="843">
        <v>15</v>
      </c>
      <c r="B25" s="844" t="s">
        <v>684</v>
      </c>
      <c r="C25" s="860">
        <v>2079</v>
      </c>
      <c r="D25" s="860">
        <v>2079</v>
      </c>
      <c r="E25" s="860">
        <v>2079</v>
      </c>
      <c r="F25" s="861">
        <v>9</v>
      </c>
      <c r="G25" s="861">
        <v>9</v>
      </c>
      <c r="H25" s="845">
        <v>0</v>
      </c>
      <c r="I25" s="845">
        <v>0</v>
      </c>
      <c r="J25" s="845">
        <v>0</v>
      </c>
      <c r="K25" s="845">
        <v>0</v>
      </c>
      <c r="L25" s="845">
        <v>0</v>
      </c>
      <c r="M25" s="845">
        <v>0</v>
      </c>
      <c r="N25" s="845">
        <v>0</v>
      </c>
      <c r="O25" s="861">
        <v>9</v>
      </c>
    </row>
    <row r="26" spans="1:15" ht="15">
      <c r="A26" s="843">
        <v>16</v>
      </c>
      <c r="B26" s="844" t="s">
        <v>685</v>
      </c>
      <c r="C26" s="860">
        <v>3937</v>
      </c>
      <c r="D26" s="860">
        <v>3937</v>
      </c>
      <c r="E26" s="860">
        <v>3937</v>
      </c>
      <c r="F26" s="845">
        <v>13</v>
      </c>
      <c r="G26" s="861">
        <v>13</v>
      </c>
      <c r="H26" s="845">
        <v>0</v>
      </c>
      <c r="I26" s="845">
        <v>0</v>
      </c>
      <c r="J26" s="845"/>
      <c r="K26" s="845">
        <v>1</v>
      </c>
      <c r="L26" s="845">
        <v>0</v>
      </c>
      <c r="M26" s="845">
        <v>0</v>
      </c>
      <c r="N26" s="861">
        <v>5</v>
      </c>
      <c r="O26" s="861">
        <v>8</v>
      </c>
    </row>
    <row r="27" spans="1:15" ht="15">
      <c r="A27" s="843">
        <v>17</v>
      </c>
      <c r="B27" s="844" t="s">
        <v>686</v>
      </c>
      <c r="C27" s="860">
        <v>1837</v>
      </c>
      <c r="D27" s="860">
        <v>1837</v>
      </c>
      <c r="E27" s="860">
        <v>1837</v>
      </c>
      <c r="F27" s="845">
        <v>0</v>
      </c>
      <c r="G27" s="845">
        <v>0</v>
      </c>
      <c r="H27" s="845">
        <v>0</v>
      </c>
      <c r="I27" s="845">
        <v>0</v>
      </c>
      <c r="J27" s="845">
        <v>0</v>
      </c>
      <c r="K27" s="845">
        <v>0</v>
      </c>
      <c r="L27" s="845">
        <v>0</v>
      </c>
      <c r="M27" s="845">
        <v>0</v>
      </c>
      <c r="N27" s="845">
        <v>0</v>
      </c>
      <c r="O27" s="845">
        <v>0</v>
      </c>
    </row>
    <row r="28" spans="1:15" ht="15">
      <c r="A28" s="843">
        <v>18</v>
      </c>
      <c r="B28" s="844" t="s">
        <v>687</v>
      </c>
      <c r="C28" s="860">
        <v>2276</v>
      </c>
      <c r="D28" s="860">
        <v>2276</v>
      </c>
      <c r="E28" s="860">
        <v>2276</v>
      </c>
      <c r="F28" s="845">
        <v>0</v>
      </c>
      <c r="G28" s="845">
        <v>0</v>
      </c>
      <c r="H28" s="845">
        <v>0</v>
      </c>
      <c r="I28" s="845">
        <v>0</v>
      </c>
      <c r="J28" s="845">
        <v>0</v>
      </c>
      <c r="K28" s="845">
        <v>0</v>
      </c>
      <c r="L28" s="845">
        <v>0</v>
      </c>
      <c r="M28" s="845">
        <v>0</v>
      </c>
      <c r="N28" s="845">
        <v>0</v>
      </c>
      <c r="O28" s="845">
        <v>0</v>
      </c>
    </row>
    <row r="29" spans="1:15" ht="15">
      <c r="A29" s="843">
        <v>19</v>
      </c>
      <c r="B29" s="844" t="s">
        <v>688</v>
      </c>
      <c r="C29" s="860">
        <v>1947</v>
      </c>
      <c r="D29" s="860">
        <v>1947</v>
      </c>
      <c r="E29" s="860">
        <v>1947</v>
      </c>
      <c r="F29" s="863">
        <v>19</v>
      </c>
      <c r="G29" s="863">
        <v>19</v>
      </c>
      <c r="H29" s="845">
        <v>0</v>
      </c>
      <c r="I29" s="845">
        <v>0</v>
      </c>
      <c r="J29" s="845">
        <v>0</v>
      </c>
      <c r="K29" s="845">
        <v>0</v>
      </c>
      <c r="L29" s="845">
        <v>0</v>
      </c>
      <c r="M29" s="845">
        <v>0</v>
      </c>
      <c r="N29" s="845">
        <v>0</v>
      </c>
      <c r="O29" s="863">
        <v>19</v>
      </c>
    </row>
    <row r="30" spans="1:15" ht="15">
      <c r="A30" s="843">
        <v>20</v>
      </c>
      <c r="B30" s="844" t="s">
        <v>689</v>
      </c>
      <c r="C30" s="860">
        <v>821</v>
      </c>
      <c r="D30" s="860">
        <v>821</v>
      </c>
      <c r="E30" s="860">
        <v>821</v>
      </c>
      <c r="F30" s="845">
        <v>4</v>
      </c>
      <c r="G30" s="845">
        <v>4</v>
      </c>
      <c r="H30" s="845">
        <v>0</v>
      </c>
      <c r="I30" s="845">
        <v>0</v>
      </c>
      <c r="J30" s="845">
        <v>0</v>
      </c>
      <c r="K30" s="845">
        <v>0</v>
      </c>
      <c r="L30" s="845">
        <v>0</v>
      </c>
      <c r="M30" s="845">
        <v>0</v>
      </c>
      <c r="N30" s="845">
        <v>0</v>
      </c>
      <c r="O30" s="845">
        <v>4</v>
      </c>
    </row>
    <row r="31" spans="1:15" ht="15">
      <c r="A31" s="843">
        <v>21</v>
      </c>
      <c r="B31" s="844" t="s">
        <v>690</v>
      </c>
      <c r="C31" s="860">
        <v>1690</v>
      </c>
      <c r="D31" s="860">
        <v>1690</v>
      </c>
      <c r="E31" s="860">
        <v>1690</v>
      </c>
      <c r="F31" s="845">
        <v>25</v>
      </c>
      <c r="G31" s="845">
        <v>2</v>
      </c>
      <c r="H31" s="845">
        <v>0</v>
      </c>
      <c r="I31" s="845">
        <v>1</v>
      </c>
      <c r="J31" s="845">
        <v>22</v>
      </c>
      <c r="K31" s="845">
        <v>0</v>
      </c>
      <c r="L31" s="845">
        <v>0</v>
      </c>
      <c r="M31" s="845">
        <v>0</v>
      </c>
      <c r="N31" s="845">
        <v>3</v>
      </c>
      <c r="O31" s="845">
        <v>22</v>
      </c>
    </row>
    <row r="32" spans="1:15" ht="15">
      <c r="A32" s="843">
        <v>22</v>
      </c>
      <c r="B32" s="844" t="s">
        <v>691</v>
      </c>
      <c r="C32" s="860">
        <v>1680</v>
      </c>
      <c r="D32" s="860">
        <v>1680</v>
      </c>
      <c r="E32" s="860">
        <v>1680</v>
      </c>
      <c r="F32" s="845">
        <v>0</v>
      </c>
      <c r="G32" s="845">
        <v>0</v>
      </c>
      <c r="H32" s="845">
        <v>0</v>
      </c>
      <c r="I32" s="845">
        <v>0</v>
      </c>
      <c r="J32" s="845">
        <v>0</v>
      </c>
      <c r="K32" s="845">
        <v>0</v>
      </c>
      <c r="L32" s="845">
        <v>0</v>
      </c>
      <c r="M32" s="845">
        <v>0</v>
      </c>
      <c r="N32" s="845">
        <v>0</v>
      </c>
      <c r="O32" s="845">
        <v>0</v>
      </c>
    </row>
    <row r="33" spans="1:15" ht="15">
      <c r="A33" s="843">
        <v>23</v>
      </c>
      <c r="B33" s="844" t="s">
        <v>692</v>
      </c>
      <c r="C33" s="860">
        <v>2387</v>
      </c>
      <c r="D33" s="860">
        <v>2387</v>
      </c>
      <c r="E33" s="860">
        <v>2387</v>
      </c>
      <c r="F33" s="845">
        <v>0</v>
      </c>
      <c r="G33" s="845">
        <v>0</v>
      </c>
      <c r="H33" s="845">
        <v>0</v>
      </c>
      <c r="I33" s="845">
        <v>0</v>
      </c>
      <c r="J33" s="845">
        <v>0</v>
      </c>
      <c r="K33" s="845">
        <v>0</v>
      </c>
      <c r="L33" s="845">
        <v>0</v>
      </c>
      <c r="M33" s="845">
        <v>0</v>
      </c>
      <c r="N33" s="845">
        <v>0</v>
      </c>
      <c r="O33" s="845">
        <v>0</v>
      </c>
    </row>
    <row r="34" spans="1:15" ht="15">
      <c r="A34" s="843">
        <v>24</v>
      </c>
      <c r="B34" s="844" t="s">
        <v>715</v>
      </c>
      <c r="C34" s="860">
        <v>2457</v>
      </c>
      <c r="D34" s="860">
        <v>2457</v>
      </c>
      <c r="E34" s="860">
        <v>2457</v>
      </c>
      <c r="F34" s="845">
        <v>0</v>
      </c>
      <c r="G34" s="845">
        <v>0</v>
      </c>
      <c r="H34" s="845">
        <v>0</v>
      </c>
      <c r="I34" s="845">
        <v>0</v>
      </c>
      <c r="J34" s="845">
        <v>0</v>
      </c>
      <c r="K34" s="845">
        <v>0</v>
      </c>
      <c r="L34" s="845">
        <v>0</v>
      </c>
      <c r="M34" s="845">
        <v>0</v>
      </c>
      <c r="N34" s="845">
        <v>0</v>
      </c>
      <c r="O34" s="845">
        <v>0</v>
      </c>
    </row>
    <row r="35" spans="1:15" ht="15">
      <c r="A35" s="843">
        <v>25</v>
      </c>
      <c r="B35" s="844" t="s">
        <v>693</v>
      </c>
      <c r="C35" s="860">
        <v>1838</v>
      </c>
      <c r="D35" s="860">
        <v>1838</v>
      </c>
      <c r="E35" s="860">
        <v>1838</v>
      </c>
      <c r="F35" s="845">
        <v>0</v>
      </c>
      <c r="G35" s="845">
        <v>0</v>
      </c>
      <c r="H35" s="845">
        <v>0</v>
      </c>
      <c r="I35" s="845">
        <v>0</v>
      </c>
      <c r="J35" s="845">
        <v>0</v>
      </c>
      <c r="K35" s="845">
        <v>0</v>
      </c>
      <c r="L35" s="845">
        <v>0</v>
      </c>
      <c r="M35" s="845">
        <v>0</v>
      </c>
      <c r="N35" s="845">
        <v>0</v>
      </c>
      <c r="O35" s="845">
        <v>0</v>
      </c>
    </row>
    <row r="36" spans="1:15" ht="15">
      <c r="A36" s="843">
        <v>26</v>
      </c>
      <c r="B36" s="844" t="s">
        <v>694</v>
      </c>
      <c r="C36" s="860">
        <v>1622</v>
      </c>
      <c r="D36" s="860">
        <v>1622</v>
      </c>
      <c r="E36" s="860">
        <v>1622</v>
      </c>
      <c r="F36" s="845">
        <v>0</v>
      </c>
      <c r="G36" s="845">
        <v>0</v>
      </c>
      <c r="H36" s="845">
        <v>0</v>
      </c>
      <c r="I36" s="845">
        <v>0</v>
      </c>
      <c r="J36" s="845">
        <v>0</v>
      </c>
      <c r="K36" s="845">
        <v>0</v>
      </c>
      <c r="L36" s="845">
        <v>0</v>
      </c>
      <c r="M36" s="845">
        <v>0</v>
      </c>
      <c r="N36" s="845">
        <v>0</v>
      </c>
      <c r="O36" s="845">
        <v>0</v>
      </c>
    </row>
    <row r="37" spans="1:15" ht="15">
      <c r="A37" s="843">
        <v>27</v>
      </c>
      <c r="B37" s="844" t="s">
        <v>695</v>
      </c>
      <c r="C37" s="860">
        <v>3279</v>
      </c>
      <c r="D37" s="860">
        <v>3279</v>
      </c>
      <c r="E37" s="860">
        <v>3279</v>
      </c>
      <c r="F37" s="845">
        <v>1</v>
      </c>
      <c r="G37" s="845">
        <v>1</v>
      </c>
      <c r="H37" s="845">
        <v>0</v>
      </c>
      <c r="I37" s="845">
        <v>0</v>
      </c>
      <c r="J37" s="845">
        <v>0</v>
      </c>
      <c r="K37" s="845">
        <v>0</v>
      </c>
      <c r="L37" s="845">
        <v>0</v>
      </c>
      <c r="M37" s="845">
        <v>0</v>
      </c>
      <c r="N37" s="845">
        <v>0</v>
      </c>
      <c r="O37" s="845">
        <v>1</v>
      </c>
    </row>
    <row r="38" spans="1:15" ht="15">
      <c r="A38" s="843">
        <v>28</v>
      </c>
      <c r="B38" s="844" t="s">
        <v>696</v>
      </c>
      <c r="C38" s="860">
        <v>2712</v>
      </c>
      <c r="D38" s="860">
        <v>2712</v>
      </c>
      <c r="E38" s="860">
        <v>2712</v>
      </c>
      <c r="F38" s="845">
        <v>542</v>
      </c>
      <c r="G38" s="845">
        <v>0</v>
      </c>
      <c r="H38" s="845">
        <v>0</v>
      </c>
      <c r="I38" s="845">
        <v>0</v>
      </c>
      <c r="J38" s="845">
        <v>542</v>
      </c>
      <c r="K38" s="845">
        <v>0</v>
      </c>
      <c r="L38" s="845">
        <v>0</v>
      </c>
      <c r="M38" s="845">
        <v>0</v>
      </c>
      <c r="N38" s="845">
        <v>0</v>
      </c>
      <c r="O38" s="845">
        <v>542</v>
      </c>
    </row>
    <row r="39" spans="1:15" ht="15">
      <c r="A39" s="843">
        <v>29</v>
      </c>
      <c r="B39" s="844" t="s">
        <v>716</v>
      </c>
      <c r="C39" s="860">
        <v>2064</v>
      </c>
      <c r="D39" s="860">
        <v>2064</v>
      </c>
      <c r="E39" s="860">
        <v>2064</v>
      </c>
      <c r="F39" s="845">
        <v>35</v>
      </c>
      <c r="G39" s="845">
        <v>15</v>
      </c>
      <c r="H39" s="845">
        <v>0</v>
      </c>
      <c r="I39" s="845">
        <v>0</v>
      </c>
      <c r="J39" s="845">
        <v>20</v>
      </c>
      <c r="K39" s="845">
        <v>0</v>
      </c>
      <c r="L39" s="845">
        <v>0</v>
      </c>
      <c r="M39" s="845">
        <v>0</v>
      </c>
      <c r="N39" s="845">
        <v>0</v>
      </c>
      <c r="O39" s="845">
        <v>35</v>
      </c>
    </row>
    <row r="40" spans="1:15" ht="15">
      <c r="A40" s="843">
        <v>30</v>
      </c>
      <c r="B40" s="844" t="s">
        <v>697</v>
      </c>
      <c r="C40" s="860">
        <v>2632</v>
      </c>
      <c r="D40" s="860">
        <v>2632</v>
      </c>
      <c r="E40" s="860">
        <v>2632</v>
      </c>
      <c r="F40" s="845">
        <v>55</v>
      </c>
      <c r="G40" s="845">
        <v>55</v>
      </c>
      <c r="H40" s="845">
        <v>14</v>
      </c>
      <c r="I40" s="845">
        <v>4</v>
      </c>
      <c r="J40" s="845">
        <v>6</v>
      </c>
      <c r="K40" s="845">
        <v>4</v>
      </c>
      <c r="L40" s="845">
        <v>27</v>
      </c>
      <c r="M40" s="845">
        <v>0</v>
      </c>
      <c r="N40" s="845">
        <v>0</v>
      </c>
      <c r="O40" s="845">
        <v>55</v>
      </c>
    </row>
    <row r="41" spans="1:15" ht="15">
      <c r="A41" s="843">
        <v>31</v>
      </c>
      <c r="B41" s="844" t="s">
        <v>698</v>
      </c>
      <c r="C41" s="860">
        <v>1727</v>
      </c>
      <c r="D41" s="860">
        <v>1727</v>
      </c>
      <c r="E41" s="860">
        <v>1727</v>
      </c>
      <c r="F41" s="845">
        <v>14</v>
      </c>
      <c r="G41" s="845">
        <v>10</v>
      </c>
      <c r="H41" s="845">
        <v>0</v>
      </c>
      <c r="I41" s="845">
        <v>4</v>
      </c>
      <c r="J41" s="845">
        <v>0</v>
      </c>
      <c r="K41" s="845">
        <v>0</v>
      </c>
      <c r="L41" s="845">
        <v>0</v>
      </c>
      <c r="M41" s="845">
        <v>0</v>
      </c>
      <c r="N41" s="845">
        <v>0</v>
      </c>
      <c r="O41" s="845">
        <v>14</v>
      </c>
    </row>
    <row r="42" spans="1:15" ht="15">
      <c r="A42" s="843">
        <v>32</v>
      </c>
      <c r="B42" s="844" t="s">
        <v>699</v>
      </c>
      <c r="C42" s="860">
        <v>1265</v>
      </c>
      <c r="D42" s="860">
        <v>1265</v>
      </c>
      <c r="E42" s="860">
        <v>1265</v>
      </c>
      <c r="F42" s="845">
        <v>0</v>
      </c>
      <c r="G42" s="845">
        <v>0</v>
      </c>
      <c r="H42" s="845">
        <v>0</v>
      </c>
      <c r="I42" s="845">
        <v>0</v>
      </c>
      <c r="J42" s="845">
        <v>0</v>
      </c>
      <c r="K42" s="845">
        <v>0</v>
      </c>
      <c r="L42" s="845">
        <v>0</v>
      </c>
      <c r="M42" s="845">
        <v>0</v>
      </c>
      <c r="N42" s="845">
        <v>0</v>
      </c>
      <c r="O42" s="845">
        <v>0</v>
      </c>
    </row>
    <row r="43" spans="1:15" ht="15">
      <c r="A43" s="843">
        <v>33</v>
      </c>
      <c r="B43" s="844" t="s">
        <v>700</v>
      </c>
      <c r="C43" s="860">
        <v>2320</v>
      </c>
      <c r="D43" s="860">
        <v>2320</v>
      </c>
      <c r="E43" s="860">
        <v>2320</v>
      </c>
      <c r="F43" s="845">
        <v>35</v>
      </c>
      <c r="G43" s="845">
        <v>0</v>
      </c>
      <c r="H43" s="845">
        <v>15</v>
      </c>
      <c r="I43" s="845">
        <v>0</v>
      </c>
      <c r="J43" s="845">
        <v>20</v>
      </c>
      <c r="K43" s="845">
        <v>0</v>
      </c>
      <c r="L43" s="845">
        <v>0</v>
      </c>
      <c r="M43" s="845">
        <v>0</v>
      </c>
      <c r="N43" s="845">
        <v>0</v>
      </c>
      <c r="O43" s="845">
        <v>35</v>
      </c>
    </row>
    <row r="44" spans="1:15" ht="15">
      <c r="A44" s="843">
        <v>34</v>
      </c>
      <c r="B44" s="844" t="s">
        <v>701</v>
      </c>
      <c r="C44" s="860">
        <v>2534</v>
      </c>
      <c r="D44" s="860">
        <v>2534</v>
      </c>
      <c r="E44" s="860">
        <v>2534</v>
      </c>
      <c r="F44" s="845">
        <v>3</v>
      </c>
      <c r="G44" s="845">
        <v>3</v>
      </c>
      <c r="H44" s="845">
        <v>0</v>
      </c>
      <c r="I44" s="845">
        <v>1</v>
      </c>
      <c r="J44" s="845">
        <v>0</v>
      </c>
      <c r="K44" s="845">
        <v>0</v>
      </c>
      <c r="L44" s="845">
        <v>0</v>
      </c>
      <c r="M44" s="845">
        <v>0</v>
      </c>
      <c r="N44" s="845">
        <v>0</v>
      </c>
      <c r="O44" s="845">
        <v>3</v>
      </c>
    </row>
    <row r="45" spans="1:15" ht="15">
      <c r="A45" s="843">
        <v>35</v>
      </c>
      <c r="B45" s="844" t="s">
        <v>702</v>
      </c>
      <c r="C45" s="860">
        <v>2667</v>
      </c>
      <c r="D45" s="860">
        <v>2667</v>
      </c>
      <c r="E45" s="860">
        <v>2685</v>
      </c>
      <c r="F45" s="845">
        <v>0</v>
      </c>
      <c r="G45" s="845">
        <v>0</v>
      </c>
      <c r="H45" s="845">
        <v>0</v>
      </c>
      <c r="I45" s="845">
        <v>0</v>
      </c>
      <c r="J45" s="845">
        <v>0</v>
      </c>
      <c r="K45" s="845">
        <v>0</v>
      </c>
      <c r="L45" s="845">
        <v>0</v>
      </c>
      <c r="M45" s="845">
        <v>0</v>
      </c>
      <c r="N45" s="845">
        <v>0</v>
      </c>
      <c r="O45" s="845">
        <v>0</v>
      </c>
    </row>
    <row r="46" spans="1:15" ht="15">
      <c r="A46" s="843">
        <v>36</v>
      </c>
      <c r="B46" s="844" t="s">
        <v>717</v>
      </c>
      <c r="C46" s="860">
        <v>2160</v>
      </c>
      <c r="D46" s="860">
        <v>2160</v>
      </c>
      <c r="E46" s="860">
        <v>2160</v>
      </c>
      <c r="F46" s="845">
        <v>0</v>
      </c>
      <c r="G46" s="845">
        <v>0</v>
      </c>
      <c r="H46" s="845">
        <v>0</v>
      </c>
      <c r="I46" s="845">
        <v>0</v>
      </c>
      <c r="J46" s="845">
        <v>0</v>
      </c>
      <c r="K46" s="845">
        <v>0</v>
      </c>
      <c r="L46" s="845">
        <v>0</v>
      </c>
      <c r="M46" s="845">
        <v>0</v>
      </c>
      <c r="N46" s="845">
        <v>0</v>
      </c>
      <c r="O46" s="845">
        <v>0</v>
      </c>
    </row>
    <row r="47" spans="1:15" ht="15">
      <c r="A47" s="843">
        <v>37</v>
      </c>
      <c r="B47" s="844" t="s">
        <v>703</v>
      </c>
      <c r="C47" s="860">
        <v>3985</v>
      </c>
      <c r="D47" s="860">
        <v>3985</v>
      </c>
      <c r="E47" s="860">
        <v>3985</v>
      </c>
      <c r="F47" s="845">
        <v>16</v>
      </c>
      <c r="G47" s="845">
        <v>16</v>
      </c>
      <c r="H47" s="845">
        <v>0</v>
      </c>
      <c r="I47" s="845">
        <v>0</v>
      </c>
      <c r="J47" s="845">
        <v>0</v>
      </c>
      <c r="K47" s="845">
        <v>0</v>
      </c>
      <c r="L47" s="845">
        <v>0</v>
      </c>
      <c r="M47" s="845">
        <v>0</v>
      </c>
      <c r="N47" s="845">
        <v>16</v>
      </c>
      <c r="O47" s="845">
        <v>0</v>
      </c>
    </row>
    <row r="48" spans="1:15" ht="15">
      <c r="A48" s="843">
        <v>38</v>
      </c>
      <c r="B48" s="844" t="s">
        <v>704</v>
      </c>
      <c r="C48" s="860">
        <v>3156</v>
      </c>
      <c r="D48" s="860">
        <v>3156</v>
      </c>
      <c r="E48" s="860">
        <v>3156</v>
      </c>
      <c r="F48" s="845">
        <v>10</v>
      </c>
      <c r="G48" s="845">
        <v>10</v>
      </c>
      <c r="H48" s="845">
        <v>0</v>
      </c>
      <c r="I48" s="845">
        <v>0</v>
      </c>
      <c r="J48" s="845">
        <v>0</v>
      </c>
      <c r="K48" s="845">
        <v>0</v>
      </c>
      <c r="L48" s="845">
        <v>0</v>
      </c>
      <c r="M48" s="845">
        <v>0</v>
      </c>
      <c r="N48" s="845">
        <v>0</v>
      </c>
      <c r="O48" s="845">
        <v>10</v>
      </c>
    </row>
    <row r="49" spans="1:15" ht="15">
      <c r="A49" s="843">
        <v>39</v>
      </c>
      <c r="B49" s="844" t="s">
        <v>705</v>
      </c>
      <c r="C49" s="860">
        <v>3642</v>
      </c>
      <c r="D49" s="860">
        <v>3642</v>
      </c>
      <c r="E49" s="860">
        <v>3642</v>
      </c>
      <c r="F49" s="845">
        <v>0</v>
      </c>
      <c r="G49" s="845">
        <v>0</v>
      </c>
      <c r="H49" s="845">
        <v>0</v>
      </c>
      <c r="I49" s="845">
        <v>0</v>
      </c>
      <c r="J49" s="845">
        <v>0</v>
      </c>
      <c r="K49" s="845">
        <v>0</v>
      </c>
      <c r="L49" s="845">
        <v>0</v>
      </c>
      <c r="M49" s="845">
        <v>0</v>
      </c>
      <c r="N49" s="845">
        <v>0</v>
      </c>
      <c r="O49" s="845">
        <v>0</v>
      </c>
    </row>
    <row r="50" spans="1:15" ht="15">
      <c r="A50" s="843">
        <v>40</v>
      </c>
      <c r="B50" s="844" t="s">
        <v>706</v>
      </c>
      <c r="C50" s="860">
        <v>2074</v>
      </c>
      <c r="D50" s="860">
        <v>2074</v>
      </c>
      <c r="E50" s="860">
        <v>2074</v>
      </c>
      <c r="F50" s="845">
        <v>7</v>
      </c>
      <c r="G50" s="845">
        <v>7</v>
      </c>
      <c r="H50" s="845">
        <v>0</v>
      </c>
      <c r="I50" s="845">
        <v>0</v>
      </c>
      <c r="J50" s="845">
        <v>0</v>
      </c>
      <c r="K50" s="845">
        <v>0</v>
      </c>
      <c r="L50" s="845">
        <v>0</v>
      </c>
      <c r="M50" s="845">
        <v>0</v>
      </c>
      <c r="N50" s="845">
        <v>0</v>
      </c>
      <c r="O50" s="845">
        <v>7</v>
      </c>
    </row>
    <row r="51" spans="1:15" ht="15">
      <c r="A51" s="843">
        <v>41</v>
      </c>
      <c r="B51" s="844" t="s">
        <v>707</v>
      </c>
      <c r="C51" s="860">
        <v>2908</v>
      </c>
      <c r="D51" s="860">
        <v>2908</v>
      </c>
      <c r="E51" s="860">
        <v>2908</v>
      </c>
      <c r="F51" s="845">
        <v>42</v>
      </c>
      <c r="G51" s="845">
        <v>2</v>
      </c>
      <c r="H51" s="845">
        <v>0</v>
      </c>
      <c r="I51" s="845">
        <v>0</v>
      </c>
      <c r="J51" s="845">
        <v>40</v>
      </c>
      <c r="K51" s="845">
        <v>0</v>
      </c>
      <c r="L51" s="845">
        <v>0</v>
      </c>
      <c r="M51" s="845">
        <v>0</v>
      </c>
      <c r="N51" s="845">
        <v>0</v>
      </c>
      <c r="O51" s="845">
        <v>42</v>
      </c>
    </row>
    <row r="52" spans="1:15" ht="15">
      <c r="A52" s="843">
        <v>42</v>
      </c>
      <c r="B52" s="844" t="s">
        <v>708</v>
      </c>
      <c r="C52" s="860">
        <v>2134</v>
      </c>
      <c r="D52" s="860">
        <v>2134</v>
      </c>
      <c r="E52" s="860">
        <v>2134</v>
      </c>
      <c r="F52" s="845">
        <v>53</v>
      </c>
      <c r="G52" s="845">
        <v>2</v>
      </c>
      <c r="H52" s="845">
        <v>0</v>
      </c>
      <c r="I52" s="845">
        <v>1</v>
      </c>
      <c r="J52" s="845">
        <v>50</v>
      </c>
      <c r="K52" s="845">
        <v>0</v>
      </c>
      <c r="L52" s="845">
        <v>0</v>
      </c>
      <c r="M52" s="845">
        <v>0</v>
      </c>
      <c r="N52" s="845">
        <v>0</v>
      </c>
      <c r="O52" s="845">
        <v>53</v>
      </c>
    </row>
    <row r="53" spans="1:15" ht="15">
      <c r="A53" s="843">
        <v>43</v>
      </c>
      <c r="B53" s="844" t="s">
        <v>709</v>
      </c>
      <c r="C53" s="860">
        <v>1261</v>
      </c>
      <c r="D53" s="860">
        <v>1261</v>
      </c>
      <c r="E53" s="860">
        <v>1261</v>
      </c>
      <c r="F53" s="845">
        <v>5</v>
      </c>
      <c r="G53" s="845">
        <v>0</v>
      </c>
      <c r="H53" s="845">
        <v>5</v>
      </c>
      <c r="I53" s="845">
        <v>0</v>
      </c>
      <c r="J53" s="845">
        <v>0</v>
      </c>
      <c r="K53" s="845">
        <v>0</v>
      </c>
      <c r="L53" s="845">
        <v>0</v>
      </c>
      <c r="M53" s="845">
        <v>0</v>
      </c>
      <c r="N53" s="845">
        <v>0</v>
      </c>
      <c r="O53" s="845">
        <v>5</v>
      </c>
    </row>
    <row r="54" spans="1:15" ht="15">
      <c r="A54" s="843">
        <v>44</v>
      </c>
      <c r="B54" s="844" t="s">
        <v>710</v>
      </c>
      <c r="C54" s="860">
        <v>1235</v>
      </c>
      <c r="D54" s="860">
        <v>1235</v>
      </c>
      <c r="E54" s="860">
        <v>1235</v>
      </c>
      <c r="F54" s="845">
        <v>0</v>
      </c>
      <c r="G54" s="845">
        <v>0</v>
      </c>
      <c r="H54" s="845">
        <v>0</v>
      </c>
      <c r="I54" s="845">
        <v>0</v>
      </c>
      <c r="J54" s="845">
        <v>0</v>
      </c>
      <c r="K54" s="845">
        <v>0</v>
      </c>
      <c r="L54" s="845">
        <v>0</v>
      </c>
      <c r="M54" s="845">
        <v>0</v>
      </c>
      <c r="N54" s="845">
        <v>0</v>
      </c>
      <c r="O54" s="845">
        <v>0</v>
      </c>
    </row>
    <row r="55" spans="1:15" ht="15">
      <c r="A55" s="843">
        <v>45</v>
      </c>
      <c r="B55" s="844" t="s">
        <v>711</v>
      </c>
      <c r="C55" s="860">
        <v>2989</v>
      </c>
      <c r="D55" s="860">
        <v>2989</v>
      </c>
      <c r="E55" s="860">
        <v>2989</v>
      </c>
      <c r="F55" s="845">
        <v>45</v>
      </c>
      <c r="G55" s="845">
        <v>8</v>
      </c>
      <c r="H55" s="845">
        <v>0</v>
      </c>
      <c r="I55" s="845">
        <v>2</v>
      </c>
      <c r="J55" s="845">
        <v>35</v>
      </c>
      <c r="K55" s="845">
        <v>0</v>
      </c>
      <c r="L55" s="845">
        <v>0</v>
      </c>
      <c r="M55" s="845">
        <v>0</v>
      </c>
      <c r="N55" s="845">
        <v>0</v>
      </c>
      <c r="O55" s="845">
        <v>45</v>
      </c>
    </row>
    <row r="56" spans="1:15" ht="15">
      <c r="A56" s="843">
        <v>46</v>
      </c>
      <c r="B56" s="844" t="s">
        <v>712</v>
      </c>
      <c r="C56" s="860">
        <v>2286</v>
      </c>
      <c r="D56" s="860">
        <v>2286</v>
      </c>
      <c r="E56" s="860">
        <v>2286</v>
      </c>
      <c r="F56" s="845">
        <v>0</v>
      </c>
      <c r="G56" s="845">
        <v>0</v>
      </c>
      <c r="H56" s="845">
        <v>0</v>
      </c>
      <c r="I56" s="845">
        <v>0</v>
      </c>
      <c r="J56" s="845">
        <v>0</v>
      </c>
      <c r="K56" s="845">
        <v>0</v>
      </c>
      <c r="L56" s="845">
        <v>0</v>
      </c>
      <c r="M56" s="845">
        <v>0</v>
      </c>
      <c r="N56" s="845">
        <v>0</v>
      </c>
      <c r="O56" s="845">
        <v>0</v>
      </c>
    </row>
    <row r="57" spans="1:15" ht="15">
      <c r="A57" s="843">
        <v>47</v>
      </c>
      <c r="B57" s="844" t="s">
        <v>713</v>
      </c>
      <c r="C57" s="860">
        <v>2031</v>
      </c>
      <c r="D57" s="860">
        <v>2031</v>
      </c>
      <c r="E57" s="860">
        <v>2031</v>
      </c>
      <c r="F57" s="845">
        <v>0</v>
      </c>
      <c r="G57" s="845">
        <v>0</v>
      </c>
      <c r="H57" s="845">
        <v>0</v>
      </c>
      <c r="I57" s="845">
        <v>0</v>
      </c>
      <c r="J57" s="845">
        <v>0</v>
      </c>
      <c r="K57" s="845">
        <v>0</v>
      </c>
      <c r="L57" s="845">
        <v>0</v>
      </c>
      <c r="M57" s="845">
        <v>0</v>
      </c>
      <c r="N57" s="845">
        <v>0</v>
      </c>
      <c r="O57" s="845">
        <v>0</v>
      </c>
    </row>
    <row r="58" spans="1:15" ht="15">
      <c r="A58" s="843">
        <v>48</v>
      </c>
      <c r="B58" s="844" t="s">
        <v>718</v>
      </c>
      <c r="C58" s="860">
        <v>2333</v>
      </c>
      <c r="D58" s="860">
        <v>2333</v>
      </c>
      <c r="E58" s="860">
        <v>2333</v>
      </c>
      <c r="F58" s="845">
        <v>0</v>
      </c>
      <c r="G58" s="845">
        <v>0</v>
      </c>
      <c r="H58" s="845">
        <v>0</v>
      </c>
      <c r="I58" s="845">
        <v>0</v>
      </c>
      <c r="J58" s="845">
        <v>0</v>
      </c>
      <c r="K58" s="845">
        <v>0</v>
      </c>
      <c r="L58" s="845">
        <v>0</v>
      </c>
      <c r="M58" s="845">
        <v>0</v>
      </c>
      <c r="N58" s="845">
        <v>0</v>
      </c>
      <c r="O58" s="845">
        <v>0</v>
      </c>
    </row>
    <row r="59" spans="1:15" ht="15">
      <c r="A59" s="843">
        <v>49</v>
      </c>
      <c r="B59" s="844" t="s">
        <v>719</v>
      </c>
      <c r="C59" s="860">
        <v>2148</v>
      </c>
      <c r="D59" s="860">
        <v>2148</v>
      </c>
      <c r="E59" s="860">
        <v>2148</v>
      </c>
      <c r="F59" s="845">
        <v>13</v>
      </c>
      <c r="G59" s="845">
        <v>13</v>
      </c>
      <c r="H59" s="845">
        <v>0</v>
      </c>
      <c r="I59" s="845">
        <v>0</v>
      </c>
      <c r="J59" s="845">
        <v>0</v>
      </c>
      <c r="K59" s="845">
        <v>0</v>
      </c>
      <c r="L59" s="845">
        <v>0</v>
      </c>
      <c r="M59" s="845">
        <v>0</v>
      </c>
      <c r="N59" s="845">
        <v>0</v>
      </c>
      <c r="O59" s="845">
        <v>13</v>
      </c>
    </row>
    <row r="60" spans="1:15" ht="15">
      <c r="A60" s="843">
        <v>50</v>
      </c>
      <c r="B60" s="844" t="s">
        <v>714</v>
      </c>
      <c r="C60" s="860">
        <v>1179</v>
      </c>
      <c r="D60" s="860">
        <v>1179</v>
      </c>
      <c r="E60" s="860">
        <v>1179</v>
      </c>
      <c r="F60" s="845">
        <v>35</v>
      </c>
      <c r="G60" s="845">
        <v>1</v>
      </c>
      <c r="H60" s="845">
        <v>0</v>
      </c>
      <c r="I60" s="845">
        <v>0</v>
      </c>
      <c r="J60" s="845">
        <v>12</v>
      </c>
      <c r="K60" s="845">
        <v>0</v>
      </c>
      <c r="L60" s="845">
        <v>0</v>
      </c>
      <c r="M60" s="845">
        <v>0</v>
      </c>
      <c r="N60" s="845">
        <v>0</v>
      </c>
      <c r="O60" s="845">
        <v>35</v>
      </c>
    </row>
    <row r="61" spans="1:15" ht="15">
      <c r="A61" s="843">
        <v>51</v>
      </c>
      <c r="B61" s="844" t="s">
        <v>720</v>
      </c>
      <c r="C61" s="860">
        <v>2725</v>
      </c>
      <c r="D61" s="860">
        <v>2725</v>
      </c>
      <c r="E61" s="860">
        <v>2725</v>
      </c>
      <c r="F61" s="845">
        <v>20</v>
      </c>
      <c r="G61" s="845">
        <v>20</v>
      </c>
      <c r="H61" s="845">
        <v>0</v>
      </c>
      <c r="I61" s="845">
        <v>0</v>
      </c>
      <c r="J61" s="845">
        <v>0</v>
      </c>
      <c r="K61" s="845">
        <v>0</v>
      </c>
      <c r="L61" s="845">
        <v>0</v>
      </c>
      <c r="M61" s="845">
        <v>0</v>
      </c>
      <c r="N61" s="845">
        <v>0</v>
      </c>
      <c r="O61" s="845">
        <v>20</v>
      </c>
    </row>
    <row r="62" spans="1:15">
      <c r="A62" s="844"/>
      <c r="B62" s="844"/>
      <c r="C62" s="848">
        <v>113621</v>
      </c>
      <c r="D62" s="848">
        <f t="shared" ref="D62:E62" si="0">SUM(D11:D61)</f>
        <v>113621</v>
      </c>
      <c r="E62" s="848">
        <f t="shared" si="0"/>
        <v>112716</v>
      </c>
      <c r="F62" s="848">
        <f>SUM(F11:F61)</f>
        <v>1469</v>
      </c>
      <c r="G62" s="848">
        <f t="shared" ref="G62:O62" si="1">SUM(G11:G61)</f>
        <v>289</v>
      </c>
      <c r="H62" s="848">
        <f t="shared" si="1"/>
        <v>34</v>
      </c>
      <c r="I62" s="848">
        <f t="shared" si="1"/>
        <v>14</v>
      </c>
      <c r="J62" s="848">
        <f t="shared" si="1"/>
        <v>1148</v>
      </c>
      <c r="K62" s="848">
        <f t="shared" si="1"/>
        <v>5</v>
      </c>
      <c r="L62" s="848">
        <f t="shared" si="1"/>
        <v>27</v>
      </c>
      <c r="M62" s="848">
        <f t="shared" si="1"/>
        <v>45</v>
      </c>
      <c r="N62" s="848">
        <f t="shared" si="1"/>
        <v>39</v>
      </c>
      <c r="O62" s="848">
        <f t="shared" si="1"/>
        <v>1385</v>
      </c>
    </row>
    <row r="64" spans="1:15">
      <c r="A64" s="850"/>
    </row>
    <row r="67" spans="1:15" ht="15" customHeight="1">
      <c r="A67" s="864"/>
      <c r="B67" s="864"/>
      <c r="C67" s="864"/>
      <c r="D67" s="864"/>
      <c r="G67" s="865"/>
      <c r="H67" s="865"/>
      <c r="L67" s="1384" t="s">
        <v>13</v>
      </c>
      <c r="M67" s="1384"/>
      <c r="N67" s="866"/>
      <c r="O67" s="866"/>
    </row>
    <row r="68" spans="1:15" ht="15" customHeight="1">
      <c r="A68" s="864"/>
      <c r="B68" s="864"/>
      <c r="C68" s="864"/>
      <c r="D68" s="864"/>
      <c r="G68" s="865"/>
      <c r="H68" s="865"/>
      <c r="L68" s="1384" t="s">
        <v>14</v>
      </c>
      <c r="M68" s="1384"/>
      <c r="N68" s="1384"/>
      <c r="O68" s="1384"/>
    </row>
    <row r="69" spans="1:15" ht="15" customHeight="1">
      <c r="A69" s="864"/>
      <c r="B69" s="864"/>
      <c r="C69" s="864"/>
      <c r="D69" s="864"/>
      <c r="G69" s="865"/>
      <c r="H69" s="865"/>
      <c r="L69" s="1384" t="s">
        <v>77</v>
      </c>
      <c r="M69" s="1384"/>
      <c r="N69" s="1384"/>
      <c r="O69" s="1384"/>
    </row>
    <row r="70" spans="1:15">
      <c r="A70" s="864" t="s">
        <v>12</v>
      </c>
      <c r="C70" s="864"/>
      <c r="D70" s="864"/>
      <c r="G70" s="864"/>
      <c r="H70" s="864"/>
      <c r="L70" s="1385" t="s">
        <v>76</v>
      </c>
      <c r="M70" s="1385"/>
      <c r="N70" s="866"/>
      <c r="O70" s="866"/>
    </row>
    <row r="71" spans="1:15">
      <c r="A71" s="864"/>
      <c r="B71" s="864"/>
      <c r="C71" s="864"/>
      <c r="D71" s="864"/>
      <c r="E71" s="864"/>
      <c r="F71" s="864"/>
      <c r="G71" s="864"/>
      <c r="H71" s="864"/>
      <c r="I71" s="864"/>
      <c r="J71" s="864"/>
      <c r="K71" s="864"/>
      <c r="L71" s="864"/>
    </row>
  </sheetData>
  <mergeCells count="25">
    <mergeCell ref="A7:A9"/>
    <mergeCell ref="B7:B9"/>
    <mergeCell ref="C7:C9"/>
    <mergeCell ref="D7:D9"/>
    <mergeCell ref="E7:E9"/>
    <mergeCell ref="A1:M1"/>
    <mergeCell ref="N1:O1"/>
    <mergeCell ref="A2:N2"/>
    <mergeCell ref="A4:N4"/>
    <mergeCell ref="M6:O6"/>
    <mergeCell ref="L67:M67"/>
    <mergeCell ref="L68:O68"/>
    <mergeCell ref="L69:O69"/>
    <mergeCell ref="L70:M70"/>
    <mergeCell ref="F7:F9"/>
    <mergeCell ref="G7:K7"/>
    <mergeCell ref="L7:L9"/>
    <mergeCell ref="M7:O7"/>
    <mergeCell ref="G8:H8"/>
    <mergeCell ref="I8:I9"/>
    <mergeCell ref="J8:J9"/>
    <mergeCell ref="K8:K9"/>
    <mergeCell ref="M8:M9"/>
    <mergeCell ref="N8:N9"/>
    <mergeCell ref="O8:O9"/>
  </mergeCells>
  <printOptions horizontalCentered="1"/>
  <pageMargins left="0.41" right="0.35" top="0.44" bottom="0" header="0.5" footer="0.31496062992126"/>
  <pageSetup paperSize="9" scale="85" orientation="landscape" r:id="rId1"/>
  <rowBreaks count="1" manualBreakCount="1">
    <brk id="36" max="14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view="pageBreakPreview" zoomScaleSheetLayoutView="100" workbookViewId="0">
      <selection activeCell="E31" sqref="E31"/>
    </sheetView>
  </sheetViews>
  <sheetFormatPr defaultRowHeight="12.75"/>
  <cols>
    <col min="1" max="1" width="10.28515625" customWidth="1"/>
    <col min="2" max="2" width="12" customWidth="1"/>
    <col min="3" max="3" width="16.28515625" customWidth="1"/>
    <col min="4" max="4" width="15.85546875" customWidth="1"/>
    <col min="5" max="5" width="11.5703125" customWidth="1"/>
    <col min="6" max="6" width="15" customWidth="1"/>
    <col min="7" max="7" width="9.7109375" customWidth="1"/>
    <col min="8" max="8" width="15.140625" customWidth="1"/>
    <col min="9" max="9" width="16.5703125" customWidth="1"/>
    <col min="10" max="10" width="18.28515625" customWidth="1"/>
    <col min="11" max="11" width="14.140625" customWidth="1"/>
  </cols>
  <sheetData>
    <row r="1" spans="1:19" ht="15">
      <c r="D1" s="1033"/>
      <c r="E1" s="1033"/>
      <c r="H1" s="44"/>
      <c r="I1" s="1155" t="s">
        <v>60</v>
      </c>
      <c r="J1" s="1155"/>
    </row>
    <row r="2" spans="1:19" ht="15">
      <c r="A2" s="1156" t="s">
        <v>0</v>
      </c>
      <c r="B2" s="1156"/>
      <c r="C2" s="1156"/>
      <c r="D2" s="1156"/>
      <c r="E2" s="1156"/>
      <c r="F2" s="1156"/>
      <c r="G2" s="1156"/>
      <c r="H2" s="1156"/>
      <c r="I2" s="1156"/>
      <c r="J2" s="1156"/>
    </row>
    <row r="3" spans="1:19" ht="20.25">
      <c r="A3" s="1092" t="s">
        <v>546</v>
      </c>
      <c r="B3" s="1092"/>
      <c r="C3" s="1092"/>
      <c r="D3" s="1092"/>
      <c r="E3" s="1092"/>
      <c r="F3" s="1092"/>
      <c r="G3" s="1092"/>
      <c r="H3" s="1092"/>
      <c r="I3" s="1092"/>
      <c r="J3" s="1092"/>
    </row>
    <row r="4" spans="1:19" ht="10.5" customHeight="1"/>
    <row r="5" spans="1:19" s="16" customFormat="1" ht="24.75" customHeight="1">
      <c r="A5" s="1393" t="s">
        <v>428</v>
      </c>
      <c r="B5" s="1393"/>
      <c r="C5" s="1393"/>
      <c r="D5" s="1393"/>
      <c r="E5" s="1393"/>
      <c r="F5" s="1393"/>
      <c r="G5" s="1393"/>
      <c r="H5" s="1393"/>
      <c r="I5" s="1393"/>
      <c r="J5" s="1393"/>
      <c r="K5" s="1393"/>
    </row>
    <row r="6" spans="1:19" s="16" customFormat="1" ht="15.75" customHeight="1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9" s="16" customFormat="1">
      <c r="A7" s="37" t="s">
        <v>745</v>
      </c>
      <c r="B7" s="37"/>
      <c r="C7" s="402"/>
      <c r="E7" s="1189"/>
      <c r="F7" s="1189"/>
      <c r="G7" s="1189"/>
      <c r="H7" s="1189"/>
      <c r="I7" s="1189" t="s">
        <v>748</v>
      </c>
      <c r="J7" s="1189"/>
      <c r="K7" s="1189"/>
    </row>
    <row r="8" spans="1:19" s="14" customFormat="1" ht="15.75" hidden="1">
      <c r="C8" s="1156" t="s">
        <v>16</v>
      </c>
      <c r="D8" s="1156"/>
      <c r="E8" s="1156"/>
      <c r="F8" s="1156"/>
      <c r="G8" s="1156"/>
      <c r="H8" s="1156"/>
      <c r="I8" s="1156"/>
      <c r="J8" s="1156"/>
    </row>
    <row r="9" spans="1:19" ht="44.25" customHeight="1">
      <c r="A9" s="1153" t="s">
        <v>26</v>
      </c>
      <c r="B9" s="1153" t="s">
        <v>50</v>
      </c>
      <c r="C9" s="1102" t="s">
        <v>455</v>
      </c>
      <c r="D9" s="1103"/>
      <c r="E9" s="1102" t="s">
        <v>41</v>
      </c>
      <c r="F9" s="1103"/>
      <c r="G9" s="1102" t="s">
        <v>42</v>
      </c>
      <c r="H9" s="1103"/>
      <c r="I9" s="1089" t="s">
        <v>95</v>
      </c>
      <c r="J9" s="1089"/>
      <c r="K9" s="1153" t="s">
        <v>505</v>
      </c>
      <c r="R9" s="9"/>
      <c r="S9" s="13"/>
    </row>
    <row r="10" spans="1:19" s="15" customFormat="1" ht="42.6" customHeight="1">
      <c r="A10" s="1154"/>
      <c r="B10" s="1154"/>
      <c r="C10" s="5" t="s">
        <v>43</v>
      </c>
      <c r="D10" s="5" t="s">
        <v>94</v>
      </c>
      <c r="E10" s="5" t="s">
        <v>43</v>
      </c>
      <c r="F10" s="5" t="s">
        <v>94</v>
      </c>
      <c r="G10" s="5" t="s">
        <v>43</v>
      </c>
      <c r="H10" s="5" t="s">
        <v>94</v>
      </c>
      <c r="I10" s="5" t="s">
        <v>126</v>
      </c>
      <c r="J10" s="5" t="s">
        <v>127</v>
      </c>
      <c r="K10" s="1154"/>
    </row>
    <row r="11" spans="1:19">
      <c r="A11" s="164">
        <v>1</v>
      </c>
      <c r="B11" s="164">
        <v>2</v>
      </c>
      <c r="C11" s="164">
        <v>3</v>
      </c>
      <c r="D11" s="164">
        <v>4</v>
      </c>
      <c r="E11" s="164">
        <v>5</v>
      </c>
      <c r="F11" s="164">
        <v>6</v>
      </c>
      <c r="G11" s="164">
        <v>7</v>
      </c>
      <c r="H11" s="164">
        <v>8</v>
      </c>
      <c r="I11" s="164">
        <v>9</v>
      </c>
      <c r="J11" s="164">
        <v>10</v>
      </c>
      <c r="K11" s="3">
        <v>11</v>
      </c>
    </row>
    <row r="12" spans="1:19" ht="17.25" customHeight="1">
      <c r="A12" s="8">
        <v>1</v>
      </c>
      <c r="B12" s="19" t="s">
        <v>368</v>
      </c>
      <c r="C12" s="9">
        <v>23232</v>
      </c>
      <c r="D12" s="9">
        <v>13939.2</v>
      </c>
      <c r="E12" s="9">
        <v>0</v>
      </c>
      <c r="F12" s="9">
        <v>0</v>
      </c>
      <c r="G12" s="9">
        <v>0</v>
      </c>
      <c r="H12" s="9">
        <v>0</v>
      </c>
      <c r="I12" s="9">
        <v>23232</v>
      </c>
      <c r="J12" s="9">
        <v>13939.2</v>
      </c>
      <c r="K12" s="9"/>
    </row>
    <row r="13" spans="1:19" ht="17.25" customHeight="1">
      <c r="A13" s="8">
        <v>2</v>
      </c>
      <c r="B13" s="19" t="s">
        <v>369</v>
      </c>
      <c r="C13" s="9">
        <v>35456</v>
      </c>
      <c r="D13" s="9">
        <v>21273.26</v>
      </c>
      <c r="E13" s="9">
        <v>17359</v>
      </c>
      <c r="F13" s="9">
        <v>16616.7</v>
      </c>
      <c r="G13" s="9">
        <v>12420</v>
      </c>
      <c r="H13" s="9">
        <v>1161.3800000000001</v>
      </c>
      <c r="I13" s="9">
        <v>28909</v>
      </c>
      <c r="J13" s="9">
        <v>3495.1799999999967</v>
      </c>
      <c r="K13" s="9"/>
    </row>
    <row r="14" spans="1:19" ht="17.25" customHeight="1">
      <c r="A14" s="8">
        <v>3</v>
      </c>
      <c r="B14" s="19" t="s">
        <v>370</v>
      </c>
      <c r="C14" s="9">
        <v>36344</v>
      </c>
      <c r="D14" s="9">
        <v>21806.36</v>
      </c>
      <c r="E14" s="9">
        <v>19427</v>
      </c>
      <c r="F14" s="9">
        <v>15334.5</v>
      </c>
      <c r="G14" s="9">
        <v>20295</v>
      </c>
      <c r="H14" s="9">
        <v>1064.78</v>
      </c>
      <c r="I14" s="9">
        <v>37951</v>
      </c>
      <c r="J14" s="9">
        <v>5407.0800000000017</v>
      </c>
      <c r="K14" s="9"/>
    </row>
    <row r="15" spans="1:19" ht="17.25" customHeight="1">
      <c r="A15" s="8">
        <v>4</v>
      </c>
      <c r="B15" s="19" t="s">
        <v>371</v>
      </c>
      <c r="C15" s="9">
        <v>0</v>
      </c>
      <c r="D15" s="9">
        <v>0</v>
      </c>
      <c r="E15" s="9">
        <v>22069</v>
      </c>
      <c r="F15" s="9">
        <v>16764.7</v>
      </c>
      <c r="G15" s="9">
        <v>28270</v>
      </c>
      <c r="H15" s="9">
        <v>1171</v>
      </c>
      <c r="I15" s="9">
        <v>7907</v>
      </c>
      <c r="J15" s="9">
        <v>-17935.7</v>
      </c>
      <c r="K15" s="9"/>
    </row>
    <row r="16" spans="1:19" ht="17.25" customHeight="1">
      <c r="A16" s="8">
        <v>5</v>
      </c>
      <c r="B16" s="19" t="s">
        <v>372</v>
      </c>
      <c r="C16" s="9">
        <v>2067</v>
      </c>
      <c r="D16" s="9">
        <v>1240.2</v>
      </c>
      <c r="E16" s="9">
        <v>10186</v>
      </c>
      <c r="F16" s="9">
        <v>832.42</v>
      </c>
      <c r="G16" s="9">
        <v>19588</v>
      </c>
      <c r="H16" s="9">
        <v>58.17</v>
      </c>
      <c r="I16" s="9">
        <v>8470</v>
      </c>
      <c r="J16" s="9">
        <v>349.61000000000013</v>
      </c>
      <c r="K16" s="9"/>
    </row>
    <row r="17" spans="1:11" ht="17.25" customHeight="1">
      <c r="A17" s="8">
        <v>6</v>
      </c>
      <c r="B17" s="19" t="s">
        <v>373</v>
      </c>
      <c r="C17" s="9">
        <v>0</v>
      </c>
      <c r="D17" s="9">
        <v>0</v>
      </c>
      <c r="E17" s="9">
        <v>8360</v>
      </c>
      <c r="F17" s="9">
        <v>1782.38</v>
      </c>
      <c r="G17" s="9">
        <v>14220</v>
      </c>
      <c r="H17" s="9">
        <v>117.57</v>
      </c>
      <c r="I17" s="9">
        <v>5468</v>
      </c>
      <c r="J17" s="9">
        <v>-1899.95</v>
      </c>
      <c r="K17" s="9"/>
    </row>
    <row r="18" spans="1:11" ht="17.25" customHeight="1">
      <c r="A18" s="8">
        <v>7</v>
      </c>
      <c r="B18" s="19" t="s">
        <v>374</v>
      </c>
      <c r="C18" s="9">
        <v>1363</v>
      </c>
      <c r="D18" s="9">
        <v>1574.26</v>
      </c>
      <c r="E18" s="9">
        <v>5342</v>
      </c>
      <c r="F18" s="9">
        <v>1178.03</v>
      </c>
      <c r="G18" s="9">
        <v>10194</v>
      </c>
      <c r="H18" s="9">
        <v>76.7</v>
      </c>
      <c r="I18" s="9">
        <v>4162</v>
      </c>
      <c r="J18" s="9">
        <v>319.52999999999997</v>
      </c>
      <c r="K18" s="9"/>
    </row>
    <row r="19" spans="1:11" s="13" customFormat="1" ht="14.25" customHeight="1">
      <c r="A19" s="8">
        <v>8</v>
      </c>
      <c r="B19" s="19" t="s">
        <v>243</v>
      </c>
      <c r="C19" s="9">
        <v>2289</v>
      </c>
      <c r="D19" s="9">
        <v>2643.8</v>
      </c>
      <c r="E19" s="9">
        <v>3839</v>
      </c>
      <c r="F19" s="9">
        <v>493.39</v>
      </c>
      <c r="G19" s="9">
        <v>7345</v>
      </c>
      <c r="H19" s="9">
        <v>36.700000000000003</v>
      </c>
      <c r="I19" s="9">
        <v>3906</v>
      </c>
      <c r="J19" s="9">
        <v>2113.71</v>
      </c>
      <c r="K19" s="9"/>
    </row>
    <row r="20" spans="1:11" s="13" customFormat="1" ht="14.25" customHeight="1">
      <c r="A20" s="8">
        <v>9</v>
      </c>
      <c r="B20" s="19" t="s">
        <v>350</v>
      </c>
      <c r="C20" s="9">
        <v>0</v>
      </c>
      <c r="D20" s="9">
        <v>0</v>
      </c>
      <c r="E20" s="9">
        <v>3084</v>
      </c>
      <c r="F20" s="9">
        <v>0</v>
      </c>
      <c r="G20" s="9">
        <v>7586</v>
      </c>
      <c r="H20" s="9">
        <v>0</v>
      </c>
      <c r="I20" s="9">
        <v>3499</v>
      </c>
      <c r="J20" s="9">
        <v>0</v>
      </c>
      <c r="K20" s="9"/>
    </row>
    <row r="21" spans="1:11" s="13" customFormat="1" ht="14.25" customHeight="1">
      <c r="A21" s="8">
        <v>10</v>
      </c>
      <c r="B21" s="19" t="s">
        <v>504</v>
      </c>
      <c r="C21" s="9">
        <v>0</v>
      </c>
      <c r="D21" s="9">
        <v>0</v>
      </c>
      <c r="E21" s="9">
        <v>1583</v>
      </c>
      <c r="F21" s="9">
        <v>0</v>
      </c>
      <c r="G21" s="9">
        <v>7110</v>
      </c>
      <c r="H21" s="9">
        <v>0</v>
      </c>
      <c r="I21" s="9">
        <v>2392</v>
      </c>
      <c r="J21" s="9">
        <v>0</v>
      </c>
      <c r="K21" s="9"/>
    </row>
    <row r="22" spans="1:11" s="13" customFormat="1" ht="14.25" customHeight="1">
      <c r="A22" s="8">
        <v>11</v>
      </c>
      <c r="B22" s="19" t="s">
        <v>466</v>
      </c>
      <c r="C22" s="9">
        <v>0</v>
      </c>
      <c r="D22" s="9">
        <v>0</v>
      </c>
      <c r="E22" s="9">
        <v>2408</v>
      </c>
      <c r="F22" s="9">
        <v>3299.45</v>
      </c>
      <c r="G22" s="9">
        <v>4981</v>
      </c>
      <c r="H22" s="9">
        <v>248</v>
      </c>
      <c r="I22" s="9">
        <v>2113</v>
      </c>
      <c r="J22" s="9">
        <v>-3547.45</v>
      </c>
      <c r="K22" s="9"/>
    </row>
    <row r="23" spans="1:11" s="13" customFormat="1" ht="14.25" customHeight="1">
      <c r="A23" s="8">
        <v>12</v>
      </c>
      <c r="B23" s="342" t="s">
        <v>502</v>
      </c>
      <c r="C23" s="9">
        <v>2650</v>
      </c>
      <c r="D23" s="9">
        <v>6117.95</v>
      </c>
      <c r="E23" s="9">
        <v>0</v>
      </c>
      <c r="F23" s="9">
        <v>0</v>
      </c>
      <c r="G23" s="9">
        <v>0</v>
      </c>
      <c r="H23" s="9">
        <v>0</v>
      </c>
      <c r="I23" s="9">
        <v>4763</v>
      </c>
      <c r="J23" s="9">
        <v>8498.66</v>
      </c>
      <c r="K23" s="9"/>
    </row>
    <row r="24" spans="1:11" s="13" customFormat="1" ht="15.75" customHeight="1">
      <c r="A24" s="3" t="s">
        <v>19</v>
      </c>
      <c r="B24" s="9"/>
      <c r="C24" s="31">
        <f>SUM(C12:C23)</f>
        <v>103401</v>
      </c>
      <c r="D24" s="31">
        <f t="shared" ref="D24:F24" si="0">SUM(D12:D23)</f>
        <v>68595.03</v>
      </c>
      <c r="E24" s="31">
        <f t="shared" si="0"/>
        <v>93657</v>
      </c>
      <c r="F24" s="31">
        <f t="shared" si="0"/>
        <v>56301.569999999992</v>
      </c>
      <c r="G24" s="31">
        <v>4981</v>
      </c>
      <c r="H24" s="31">
        <v>3934.3</v>
      </c>
      <c r="I24" s="31">
        <v>4763</v>
      </c>
      <c r="J24" s="31">
        <v>8498.66</v>
      </c>
      <c r="K24" s="9"/>
    </row>
    <row r="25" spans="1:11" s="13" customFormat="1">
      <c r="A25" s="11"/>
    </row>
    <row r="26" spans="1:11" s="13" customFormat="1"/>
    <row r="27" spans="1:11" s="13" customFormat="1">
      <c r="A27" s="11" t="s">
        <v>1106</v>
      </c>
      <c r="D27" s="32">
        <v>4981</v>
      </c>
    </row>
    <row r="28" spans="1:11" s="13" customFormat="1">
      <c r="A28" s="901" t="s">
        <v>95</v>
      </c>
      <c r="D28" s="86">
        <v>2113</v>
      </c>
    </row>
    <row r="29" spans="1:11" s="13" customFormat="1">
      <c r="A29" s="22" t="s">
        <v>19</v>
      </c>
      <c r="D29" s="32">
        <v>7094</v>
      </c>
    </row>
    <row r="30" spans="1:11" s="13" customFormat="1">
      <c r="A30" s="22" t="s">
        <v>1107</v>
      </c>
      <c r="C30" s="23" t="s">
        <v>1108</v>
      </c>
    </row>
    <row r="31" spans="1:11" s="13" customFormat="1">
      <c r="A31" s="22" t="s">
        <v>1109</v>
      </c>
      <c r="D31" s="32">
        <v>2128</v>
      </c>
    </row>
    <row r="32" spans="1:11" s="13" customFormat="1">
      <c r="A32" s="907" t="s">
        <v>1110</v>
      </c>
      <c r="B32" s="907"/>
      <c r="C32" s="907"/>
      <c r="D32" s="907">
        <v>2650</v>
      </c>
    </row>
    <row r="33" spans="1:16" s="13" customFormat="1"/>
    <row r="34" spans="1:16" s="13" customFormat="1">
      <c r="A34" s="11"/>
    </row>
    <row r="35" spans="1:16" s="13" customFormat="1">
      <c r="A35" s="11"/>
    </row>
    <row r="36" spans="1:16" s="16" customFormat="1" ht="13.9" customHeight="1">
      <c r="C36" s="32"/>
      <c r="D36" s="32"/>
      <c r="E36" s="86"/>
      <c r="F36" s="86"/>
      <c r="G36" s="86"/>
      <c r="H36" s="86"/>
      <c r="I36" s="1038" t="s">
        <v>13</v>
      </c>
      <c r="J36" s="1038"/>
      <c r="K36" s="86"/>
      <c r="L36" s="86"/>
      <c r="M36" s="86"/>
      <c r="N36" s="86"/>
      <c r="O36" s="86"/>
      <c r="P36" s="86"/>
    </row>
    <row r="37" spans="1:16" s="16" customFormat="1" ht="13.15" customHeight="1">
      <c r="A37" s="1039" t="s">
        <v>14</v>
      </c>
      <c r="B37" s="1039"/>
      <c r="C37" s="1039"/>
      <c r="D37" s="1039"/>
      <c r="E37" s="1039"/>
      <c r="F37" s="1039"/>
      <c r="G37" s="1039"/>
      <c r="H37" s="1039"/>
      <c r="I37" s="1039"/>
      <c r="J37" s="1039"/>
      <c r="K37" s="86"/>
      <c r="L37" s="86"/>
      <c r="M37" s="86"/>
      <c r="N37" s="86"/>
      <c r="O37" s="86"/>
      <c r="P37" s="86"/>
    </row>
    <row r="38" spans="1:16" s="16" customFormat="1" ht="13.15" customHeight="1">
      <c r="A38" s="1039" t="s">
        <v>20</v>
      </c>
      <c r="B38" s="1039"/>
      <c r="C38" s="1039"/>
      <c r="D38" s="1039"/>
      <c r="E38" s="1039"/>
      <c r="F38" s="1039"/>
      <c r="G38" s="1039"/>
      <c r="H38" s="1039"/>
      <c r="I38" s="1039"/>
      <c r="J38" s="1039"/>
      <c r="K38" s="86"/>
      <c r="L38" s="86"/>
      <c r="M38" s="86"/>
      <c r="N38" s="86"/>
      <c r="O38" s="86"/>
      <c r="P38" s="86"/>
    </row>
    <row r="39" spans="1:16" s="16" customFormat="1">
      <c r="A39" s="15" t="s">
        <v>23</v>
      </c>
      <c r="B39" s="15"/>
      <c r="C39" s="15"/>
      <c r="D39" s="15"/>
      <c r="E39" s="15"/>
      <c r="F39" s="15"/>
      <c r="H39" s="1033" t="s">
        <v>24</v>
      </c>
      <c r="I39" s="1033"/>
    </row>
    <row r="40" spans="1:16" s="16" customFormat="1">
      <c r="A40" s="15"/>
    </row>
    <row r="41" spans="1:16">
      <c r="A41" s="1147"/>
      <c r="B41" s="1147"/>
      <c r="C41" s="1147"/>
      <c r="D41" s="1147"/>
      <c r="E41" s="1147"/>
      <c r="F41" s="1147"/>
      <c r="G41" s="1147"/>
      <c r="H41" s="1147"/>
      <c r="I41" s="1147"/>
      <c r="J41" s="1147"/>
    </row>
    <row r="74" spans="9:10">
      <c r="I74" s="32"/>
      <c r="J74" s="32"/>
    </row>
  </sheetData>
  <mergeCells count="20">
    <mergeCell ref="D1:E1"/>
    <mergeCell ref="I1:J1"/>
    <mergeCell ref="A2:J2"/>
    <mergeCell ref="A3:J3"/>
    <mergeCell ref="A5:K5"/>
    <mergeCell ref="E7:H7"/>
    <mergeCell ref="I7:K7"/>
    <mergeCell ref="C8:J8"/>
    <mergeCell ref="A9:A10"/>
    <mergeCell ref="B9:B10"/>
    <mergeCell ref="C9:D9"/>
    <mergeCell ref="E9:F9"/>
    <mergeCell ref="G9:H9"/>
    <mergeCell ref="I9:J9"/>
    <mergeCell ref="K9:K10"/>
    <mergeCell ref="I36:J36"/>
    <mergeCell ref="A37:J37"/>
    <mergeCell ref="A38:J38"/>
    <mergeCell ref="H39:I39"/>
    <mergeCell ref="A41:J41"/>
  </mergeCells>
  <printOptions horizontalCentered="1"/>
  <pageMargins left="0.70866141732283472" right="0.70866141732283472" top="0.68" bottom="0" header="0.74" footer="0.31496062992125984"/>
  <pageSetup paperSize="9" scale="86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view="pageBreakPreview" topLeftCell="A25" zoomScale="90" zoomScaleSheetLayoutView="90" workbookViewId="0">
      <selection activeCell="F68" sqref="F68"/>
    </sheetView>
  </sheetViews>
  <sheetFormatPr defaultRowHeight="12.75"/>
  <cols>
    <col min="2" max="2" width="13" customWidth="1"/>
    <col min="3" max="3" width="13.7109375" customWidth="1"/>
    <col min="4" max="4" width="13.42578125" customWidth="1"/>
    <col min="5" max="5" width="11.5703125" customWidth="1"/>
    <col min="6" max="6" width="15" customWidth="1"/>
    <col min="7" max="7" width="9.7109375" customWidth="1"/>
    <col min="8" max="8" width="13.42578125" customWidth="1"/>
    <col min="9" max="9" width="13.7109375" customWidth="1"/>
    <col min="10" max="10" width="18.28515625" customWidth="1"/>
    <col min="11" max="11" width="14.140625" customWidth="1"/>
    <col min="13" max="13" width="11.28515625" customWidth="1"/>
  </cols>
  <sheetData>
    <row r="1" spans="1:21" ht="15">
      <c r="D1" s="1033"/>
      <c r="E1" s="1033"/>
      <c r="H1" s="44"/>
      <c r="I1" s="1155" t="s">
        <v>375</v>
      </c>
      <c r="J1" s="1155"/>
    </row>
    <row r="2" spans="1:21" ht="15">
      <c r="A2" s="1156" t="s">
        <v>0</v>
      </c>
      <c r="B2" s="1156"/>
      <c r="C2" s="1156"/>
      <c r="D2" s="1156"/>
      <c r="E2" s="1156"/>
      <c r="F2" s="1156"/>
      <c r="G2" s="1156"/>
      <c r="H2" s="1156"/>
      <c r="I2" s="1156"/>
      <c r="J2" s="1156"/>
    </row>
    <row r="3" spans="1:21" ht="20.25">
      <c r="A3" s="1092" t="s">
        <v>588</v>
      </c>
      <c r="B3" s="1092"/>
      <c r="C3" s="1092"/>
      <c r="D3" s="1092"/>
      <c r="E3" s="1092"/>
      <c r="F3" s="1092"/>
      <c r="G3" s="1092"/>
      <c r="H3" s="1092"/>
      <c r="I3" s="1092"/>
      <c r="J3" s="1092"/>
    </row>
    <row r="4" spans="1:21" ht="10.5" customHeight="1"/>
    <row r="5" spans="1:21" s="16" customFormat="1" ht="18.75" customHeight="1">
      <c r="A5" s="1393" t="s">
        <v>429</v>
      </c>
      <c r="B5" s="1393"/>
      <c r="C5" s="1393"/>
      <c r="D5" s="1393"/>
      <c r="E5" s="1393"/>
      <c r="F5" s="1393"/>
      <c r="G5" s="1393"/>
      <c r="H5" s="1393"/>
      <c r="I5" s="1393"/>
      <c r="J5" s="1393"/>
      <c r="K5" s="1393"/>
      <c r="M5" s="358"/>
      <c r="N5" s="358"/>
    </row>
    <row r="6" spans="1:21" s="16" customFormat="1" ht="15.7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M6" s="358"/>
      <c r="N6" s="358"/>
    </row>
    <row r="7" spans="1:21" s="16" customFormat="1">
      <c r="A7" s="37" t="s">
        <v>745</v>
      </c>
      <c r="B7" s="37"/>
      <c r="C7" s="37"/>
      <c r="E7" s="1189"/>
      <c r="F7" s="1189"/>
      <c r="G7" s="1189"/>
      <c r="H7" s="1189"/>
      <c r="I7" s="1189" t="s">
        <v>748</v>
      </c>
      <c r="J7" s="1189"/>
      <c r="K7" s="1189"/>
      <c r="M7" s="358"/>
      <c r="N7" s="358"/>
    </row>
    <row r="8" spans="1:21" s="14" customFormat="1" ht="15.75" hidden="1">
      <c r="C8" s="1156" t="s">
        <v>16</v>
      </c>
      <c r="D8" s="1156"/>
      <c r="E8" s="1156"/>
      <c r="F8" s="1156"/>
      <c r="G8" s="1156"/>
      <c r="H8" s="1156"/>
      <c r="I8" s="1156"/>
      <c r="J8" s="1156"/>
    </row>
    <row r="9" spans="1:21" ht="30" customHeight="1">
      <c r="A9" s="1153" t="s">
        <v>26</v>
      </c>
      <c r="B9" s="1153" t="s">
        <v>40</v>
      </c>
      <c r="C9" s="1102" t="s">
        <v>589</v>
      </c>
      <c r="D9" s="1103"/>
      <c r="E9" s="1102" t="s">
        <v>41</v>
      </c>
      <c r="F9" s="1103"/>
      <c r="G9" s="1102" t="s">
        <v>42</v>
      </c>
      <c r="H9" s="1103"/>
      <c r="I9" s="1089" t="s">
        <v>95</v>
      </c>
      <c r="J9" s="1089"/>
      <c r="K9" s="1153" t="s">
        <v>228</v>
      </c>
      <c r="P9">
        <f>338.39/348</f>
        <v>0.97238505747126436</v>
      </c>
      <c r="T9" s="9"/>
      <c r="U9" s="13"/>
    </row>
    <row r="10" spans="1:21" s="15" customFormat="1" ht="42.6" customHeight="1">
      <c r="A10" s="1154"/>
      <c r="B10" s="1154"/>
      <c r="C10" s="5" t="s">
        <v>43</v>
      </c>
      <c r="D10" s="5" t="s">
        <v>94</v>
      </c>
      <c r="E10" s="5" t="s">
        <v>43</v>
      </c>
      <c r="F10" s="5" t="s">
        <v>94</v>
      </c>
      <c r="G10" s="5" t="s">
        <v>43</v>
      </c>
      <c r="H10" s="5" t="s">
        <v>94</v>
      </c>
      <c r="I10" s="5" t="s">
        <v>126</v>
      </c>
      <c r="J10" s="5" t="s">
        <v>127</v>
      </c>
      <c r="K10" s="1154"/>
      <c r="N10" s="15" t="s">
        <v>727</v>
      </c>
    </row>
    <row r="11" spans="1:21">
      <c r="A11" s="164">
        <v>1</v>
      </c>
      <c r="B11" s="164">
        <v>2</v>
      </c>
      <c r="C11" s="164">
        <v>3</v>
      </c>
      <c r="D11" s="164">
        <v>4</v>
      </c>
      <c r="E11" s="164">
        <v>5</v>
      </c>
      <c r="F11" s="164">
        <v>6</v>
      </c>
      <c r="G11" s="164">
        <v>7</v>
      </c>
      <c r="H11" s="164">
        <v>8</v>
      </c>
      <c r="I11" s="164">
        <v>9</v>
      </c>
      <c r="J11" s="164">
        <v>10</v>
      </c>
      <c r="K11" s="3">
        <v>11</v>
      </c>
    </row>
    <row r="12" spans="1:21">
      <c r="A12" s="355">
        <v>1</v>
      </c>
      <c r="B12" s="360" t="s">
        <v>670</v>
      </c>
      <c r="C12" s="361">
        <v>788</v>
      </c>
      <c r="D12" s="361">
        <v>472.8</v>
      </c>
      <c r="E12" s="391">
        <v>0</v>
      </c>
      <c r="F12" s="392">
        <v>0</v>
      </c>
      <c r="G12" s="392">
        <v>0</v>
      </c>
      <c r="H12" s="392">
        <v>0</v>
      </c>
      <c r="I12" s="392">
        <v>0</v>
      </c>
      <c r="J12" s="392">
        <v>0</v>
      </c>
      <c r="K12" s="361">
        <v>0</v>
      </c>
      <c r="M12">
        <f t="shared" ref="M12:M43" si="0">C12-O12</f>
        <v>788</v>
      </c>
      <c r="N12" t="e">
        <f t="shared" ref="N12:N43" si="1">D12-P12</f>
        <v>#REF!</v>
      </c>
      <c r="O12">
        <f>F12+H12+I12</f>
        <v>0</v>
      </c>
      <c r="P12" t="e">
        <f>G12+#REF!+J12</f>
        <v>#REF!</v>
      </c>
    </row>
    <row r="13" spans="1:21">
      <c r="A13" s="355">
        <v>2</v>
      </c>
      <c r="B13" s="360" t="s">
        <v>671</v>
      </c>
      <c r="C13" s="361">
        <v>2100</v>
      </c>
      <c r="D13" s="361">
        <v>1280.68</v>
      </c>
      <c r="E13" s="392">
        <v>1173</v>
      </c>
      <c r="F13" s="392">
        <v>502.54</v>
      </c>
      <c r="G13" s="392">
        <v>126</v>
      </c>
      <c r="H13" s="392">
        <v>194.04</v>
      </c>
      <c r="I13" s="392">
        <v>1</v>
      </c>
      <c r="J13" s="392">
        <v>80.42</v>
      </c>
      <c r="K13" s="361">
        <v>0</v>
      </c>
      <c r="M13">
        <f t="shared" si="0"/>
        <v>800</v>
      </c>
      <c r="N13">
        <f t="shared" si="1"/>
        <v>503.68000000000006</v>
      </c>
      <c r="O13">
        <f>E13+G13+I13</f>
        <v>1300</v>
      </c>
      <c r="P13">
        <f>F13+H13+J13</f>
        <v>777</v>
      </c>
    </row>
    <row r="14" spans="1:21">
      <c r="A14" s="355">
        <v>3</v>
      </c>
      <c r="B14" s="360" t="s">
        <v>672</v>
      </c>
      <c r="C14" s="361">
        <v>1300</v>
      </c>
      <c r="D14" s="361">
        <v>777</v>
      </c>
      <c r="E14" s="392">
        <v>1995</v>
      </c>
      <c r="F14" s="392">
        <v>1207.3399999999999</v>
      </c>
      <c r="G14" s="392">
        <v>105</v>
      </c>
      <c r="H14" s="392">
        <v>73.34</v>
      </c>
      <c r="I14" s="392">
        <v>0</v>
      </c>
      <c r="J14" s="392">
        <v>0</v>
      </c>
      <c r="K14" s="361"/>
      <c r="M14">
        <f>C14-O14</f>
        <v>-800</v>
      </c>
      <c r="N14">
        <f>D14-P14</f>
        <v>-503.67999999999984</v>
      </c>
      <c r="O14">
        <f t="shared" ref="O14:O43" si="2">E14+G14+I14</f>
        <v>2100</v>
      </c>
      <c r="P14">
        <f t="shared" ref="P14:P43" si="3">F14+H14+J14</f>
        <v>1280.6799999999998</v>
      </c>
    </row>
    <row r="15" spans="1:21">
      <c r="A15" s="355">
        <v>4</v>
      </c>
      <c r="B15" s="360" t="s">
        <v>673</v>
      </c>
      <c r="C15" s="361">
        <v>1453</v>
      </c>
      <c r="D15" s="361">
        <v>934.76</v>
      </c>
      <c r="E15" s="392">
        <v>1215</v>
      </c>
      <c r="F15" s="392">
        <v>735.56</v>
      </c>
      <c r="G15" s="392">
        <v>130</v>
      </c>
      <c r="H15" s="392">
        <v>131.58000000000001</v>
      </c>
      <c r="I15" s="392">
        <v>108</v>
      </c>
      <c r="J15" s="392">
        <v>67.62</v>
      </c>
      <c r="K15" s="361">
        <v>0</v>
      </c>
      <c r="M15">
        <f t="shared" si="0"/>
        <v>0</v>
      </c>
      <c r="N15">
        <f t="shared" si="1"/>
        <v>0</v>
      </c>
      <c r="O15">
        <f t="shared" si="2"/>
        <v>1453</v>
      </c>
      <c r="P15">
        <f t="shared" si="3"/>
        <v>934.76</v>
      </c>
    </row>
    <row r="16" spans="1:21">
      <c r="A16" s="355">
        <v>5</v>
      </c>
      <c r="B16" s="360" t="s">
        <v>674</v>
      </c>
      <c r="C16" s="361">
        <v>2651</v>
      </c>
      <c r="D16" s="361">
        <v>1724.08</v>
      </c>
      <c r="E16" s="392">
        <v>2143</v>
      </c>
      <c r="F16" s="392">
        <v>1222.1999999999998</v>
      </c>
      <c r="G16" s="392">
        <v>508</v>
      </c>
      <c r="H16" s="392">
        <v>417.6</v>
      </c>
      <c r="I16" s="392">
        <v>0</v>
      </c>
      <c r="J16" s="392">
        <v>84.28</v>
      </c>
      <c r="K16" s="361">
        <v>0</v>
      </c>
      <c r="M16">
        <f t="shared" si="0"/>
        <v>0</v>
      </c>
      <c r="N16">
        <f t="shared" si="1"/>
        <v>0</v>
      </c>
      <c r="O16">
        <f t="shared" si="2"/>
        <v>2651</v>
      </c>
      <c r="P16">
        <f t="shared" si="3"/>
        <v>1724.0799999999997</v>
      </c>
    </row>
    <row r="17" spans="1:16">
      <c r="A17" s="355">
        <v>6</v>
      </c>
      <c r="B17" s="360" t="s">
        <v>675</v>
      </c>
      <c r="C17" s="361">
        <v>2800</v>
      </c>
      <c r="D17" s="361">
        <v>1727.61</v>
      </c>
      <c r="E17" s="392">
        <v>2452</v>
      </c>
      <c r="F17" s="392">
        <v>1389.22</v>
      </c>
      <c r="G17" s="392">
        <v>7</v>
      </c>
      <c r="H17" s="392">
        <v>10.78</v>
      </c>
      <c r="I17" s="392">
        <v>341</v>
      </c>
      <c r="J17" s="392">
        <v>327.61</v>
      </c>
      <c r="K17" s="361">
        <v>0</v>
      </c>
      <c r="M17">
        <f t="shared" si="0"/>
        <v>0</v>
      </c>
      <c r="N17">
        <f t="shared" si="1"/>
        <v>0</v>
      </c>
      <c r="O17">
        <f t="shared" si="2"/>
        <v>2800</v>
      </c>
      <c r="P17">
        <f t="shared" si="3"/>
        <v>1727.6100000000001</v>
      </c>
    </row>
    <row r="18" spans="1:16">
      <c r="A18" s="355">
        <v>7</v>
      </c>
      <c r="B18" s="360" t="s">
        <v>676</v>
      </c>
      <c r="C18" s="361">
        <v>2855</v>
      </c>
      <c r="D18" s="361">
        <v>1926.44</v>
      </c>
      <c r="E18" s="392">
        <v>2783</v>
      </c>
      <c r="F18" s="392">
        <v>1680.56</v>
      </c>
      <c r="G18" s="392">
        <v>14</v>
      </c>
      <c r="H18" s="392">
        <v>208.68000000000006</v>
      </c>
      <c r="I18" s="392">
        <v>58</v>
      </c>
      <c r="J18" s="392">
        <v>37.200000000000003</v>
      </c>
      <c r="K18" s="361">
        <v>0</v>
      </c>
      <c r="M18">
        <f t="shared" si="0"/>
        <v>0</v>
      </c>
      <c r="N18">
        <f t="shared" si="1"/>
        <v>0</v>
      </c>
      <c r="O18">
        <f t="shared" si="2"/>
        <v>2855</v>
      </c>
      <c r="P18">
        <f t="shared" si="3"/>
        <v>1926.44</v>
      </c>
    </row>
    <row r="19" spans="1:16">
      <c r="A19" s="355">
        <v>8</v>
      </c>
      <c r="B19" s="360" t="s">
        <v>677</v>
      </c>
      <c r="C19" s="361">
        <v>2033</v>
      </c>
      <c r="D19" s="361">
        <v>1219.8</v>
      </c>
      <c r="E19" s="9">
        <v>1938</v>
      </c>
      <c r="F19" s="9">
        <v>1162.8</v>
      </c>
      <c r="G19" s="9">
        <v>93</v>
      </c>
      <c r="H19" s="9">
        <v>55.8</v>
      </c>
      <c r="I19" s="9">
        <v>2</v>
      </c>
      <c r="J19" s="9">
        <v>1.2</v>
      </c>
      <c r="K19" s="9">
        <v>0</v>
      </c>
      <c r="M19">
        <f t="shared" si="0"/>
        <v>0</v>
      </c>
      <c r="N19">
        <f t="shared" si="1"/>
        <v>0</v>
      </c>
      <c r="O19">
        <f t="shared" si="2"/>
        <v>2033</v>
      </c>
      <c r="P19">
        <f t="shared" si="3"/>
        <v>1219.8</v>
      </c>
    </row>
    <row r="20" spans="1:16">
      <c r="A20" s="355">
        <v>9</v>
      </c>
      <c r="B20" s="360" t="s">
        <v>678</v>
      </c>
      <c r="C20" s="361">
        <v>1153</v>
      </c>
      <c r="D20" s="361">
        <v>691.82</v>
      </c>
      <c r="E20" s="9">
        <v>860</v>
      </c>
      <c r="F20" s="9">
        <v>379.22</v>
      </c>
      <c r="G20" s="9">
        <v>16</v>
      </c>
      <c r="H20" s="9">
        <v>9.6</v>
      </c>
      <c r="I20" s="9">
        <v>277</v>
      </c>
      <c r="J20" s="9">
        <v>303</v>
      </c>
      <c r="K20" s="9">
        <v>45</v>
      </c>
      <c r="M20">
        <f t="shared" si="0"/>
        <v>0</v>
      </c>
      <c r="N20">
        <f t="shared" si="1"/>
        <v>0</v>
      </c>
      <c r="O20">
        <f t="shared" si="2"/>
        <v>1153</v>
      </c>
      <c r="P20">
        <f t="shared" si="3"/>
        <v>691.82</v>
      </c>
    </row>
    <row r="21" spans="1:16">
      <c r="A21" s="355">
        <v>10</v>
      </c>
      <c r="B21" s="360" t="s">
        <v>679</v>
      </c>
      <c r="C21" s="361">
        <v>672</v>
      </c>
      <c r="D21" s="361">
        <v>403.20000000000005</v>
      </c>
      <c r="E21" s="9">
        <v>652</v>
      </c>
      <c r="F21" s="9">
        <v>391.2</v>
      </c>
      <c r="G21" s="9">
        <v>0</v>
      </c>
      <c r="H21" s="9">
        <v>0</v>
      </c>
      <c r="I21" s="9">
        <v>20</v>
      </c>
      <c r="J21" s="9">
        <v>12</v>
      </c>
      <c r="K21" s="9">
        <v>0</v>
      </c>
      <c r="M21">
        <f t="shared" si="0"/>
        <v>0</v>
      </c>
      <c r="N21">
        <f t="shared" si="1"/>
        <v>0</v>
      </c>
      <c r="O21">
        <f t="shared" si="2"/>
        <v>672</v>
      </c>
      <c r="P21">
        <f t="shared" si="3"/>
        <v>403.2</v>
      </c>
    </row>
    <row r="22" spans="1:16">
      <c r="A22" s="355">
        <v>11</v>
      </c>
      <c r="B22" s="360" t="s">
        <v>680</v>
      </c>
      <c r="C22" s="361">
        <v>2400</v>
      </c>
      <c r="D22" s="361">
        <v>1665.6</v>
      </c>
      <c r="E22" s="9">
        <v>2362</v>
      </c>
      <c r="F22" s="9">
        <v>1607.08</v>
      </c>
      <c r="G22" s="9">
        <v>25</v>
      </c>
      <c r="H22" s="9">
        <v>38.5</v>
      </c>
      <c r="I22" s="9">
        <v>13</v>
      </c>
      <c r="J22" s="9">
        <v>20.02</v>
      </c>
      <c r="K22" s="9">
        <v>0</v>
      </c>
      <c r="M22">
        <f t="shared" si="0"/>
        <v>0</v>
      </c>
      <c r="N22">
        <f t="shared" si="1"/>
        <v>0</v>
      </c>
      <c r="O22">
        <f t="shared" si="2"/>
        <v>2400</v>
      </c>
      <c r="P22">
        <f t="shared" si="3"/>
        <v>1665.6</v>
      </c>
    </row>
    <row r="23" spans="1:16">
      <c r="A23" s="355">
        <v>12</v>
      </c>
      <c r="B23" s="360" t="s">
        <v>681</v>
      </c>
      <c r="C23" s="361">
        <v>3391</v>
      </c>
      <c r="D23" s="361">
        <v>2192.52</v>
      </c>
      <c r="E23" s="9">
        <v>3251</v>
      </c>
      <c r="F23" s="9">
        <v>2090.66</v>
      </c>
      <c r="G23" s="9">
        <v>94</v>
      </c>
      <c r="H23" s="9">
        <v>74.260000000000005</v>
      </c>
      <c r="I23" s="9">
        <v>46</v>
      </c>
      <c r="J23" s="9">
        <v>27.6</v>
      </c>
      <c r="K23" s="9">
        <v>0</v>
      </c>
      <c r="M23">
        <f t="shared" si="0"/>
        <v>0</v>
      </c>
      <c r="N23">
        <f t="shared" si="1"/>
        <v>0</v>
      </c>
      <c r="O23">
        <f t="shared" si="2"/>
        <v>3391</v>
      </c>
      <c r="P23">
        <f t="shared" si="3"/>
        <v>2192.52</v>
      </c>
    </row>
    <row r="24" spans="1:16">
      <c r="A24" s="355">
        <v>13</v>
      </c>
      <c r="B24" s="360" t="s">
        <v>682</v>
      </c>
      <c r="C24" s="361">
        <v>1961</v>
      </c>
      <c r="D24" s="361">
        <v>1140.6000000000001</v>
      </c>
      <c r="E24" s="9">
        <v>1845</v>
      </c>
      <c r="F24" s="9">
        <v>961.96000000000015</v>
      </c>
      <c r="G24" s="9">
        <v>116</v>
      </c>
      <c r="H24" s="9">
        <v>178.64000000000001</v>
      </c>
      <c r="I24" s="31">
        <v>0</v>
      </c>
      <c r="J24" s="31">
        <v>0</v>
      </c>
      <c r="K24" s="9">
        <v>0</v>
      </c>
      <c r="M24">
        <f t="shared" si="0"/>
        <v>0</v>
      </c>
      <c r="N24">
        <f t="shared" si="1"/>
        <v>0</v>
      </c>
      <c r="O24">
        <f t="shared" si="2"/>
        <v>1961</v>
      </c>
      <c r="P24">
        <f t="shared" si="3"/>
        <v>1140.6000000000001</v>
      </c>
    </row>
    <row r="25" spans="1:16">
      <c r="A25" s="355">
        <v>14</v>
      </c>
      <c r="B25" s="360" t="s">
        <v>683</v>
      </c>
      <c r="C25" s="361">
        <v>1204</v>
      </c>
      <c r="D25" s="361">
        <v>757.18000000000006</v>
      </c>
      <c r="E25" s="9">
        <v>1092</v>
      </c>
      <c r="F25" s="9">
        <v>664.78</v>
      </c>
      <c r="G25" s="9">
        <v>42</v>
      </c>
      <c r="H25" s="9">
        <v>25.2</v>
      </c>
      <c r="I25" s="9">
        <v>70</v>
      </c>
      <c r="J25" s="9">
        <v>67.2</v>
      </c>
      <c r="K25" s="9">
        <v>0</v>
      </c>
      <c r="M25">
        <f t="shared" si="0"/>
        <v>0</v>
      </c>
      <c r="N25">
        <f t="shared" si="1"/>
        <v>0</v>
      </c>
      <c r="O25">
        <f t="shared" si="2"/>
        <v>1204</v>
      </c>
      <c r="P25">
        <f t="shared" si="3"/>
        <v>757.18000000000006</v>
      </c>
    </row>
    <row r="26" spans="1:16">
      <c r="A26" s="355">
        <v>15</v>
      </c>
      <c r="B26" s="360" t="s">
        <v>684</v>
      </c>
      <c r="C26" s="426">
        <v>1928</v>
      </c>
      <c r="D26" s="426">
        <v>1158.18</v>
      </c>
      <c r="E26" s="9">
        <v>1839</v>
      </c>
      <c r="F26" s="9">
        <v>1101.96</v>
      </c>
      <c r="G26" s="9">
        <v>48</v>
      </c>
      <c r="H26" s="9">
        <v>28.8</v>
      </c>
      <c r="I26" s="9">
        <v>41</v>
      </c>
      <c r="J26" s="9">
        <v>27.42</v>
      </c>
      <c r="K26" s="9">
        <v>0</v>
      </c>
      <c r="M26">
        <f t="shared" si="0"/>
        <v>0</v>
      </c>
      <c r="N26">
        <f t="shared" si="1"/>
        <v>0</v>
      </c>
      <c r="O26">
        <f t="shared" si="2"/>
        <v>1928</v>
      </c>
      <c r="P26">
        <f t="shared" si="3"/>
        <v>1158.18</v>
      </c>
    </row>
    <row r="27" spans="1:16">
      <c r="A27" s="355">
        <v>16</v>
      </c>
      <c r="B27" s="425" t="s">
        <v>685</v>
      </c>
      <c r="C27" s="361">
        <v>3703</v>
      </c>
      <c r="D27" s="361">
        <v>2355.2800000000002</v>
      </c>
      <c r="E27" s="180">
        <v>3221</v>
      </c>
      <c r="F27" s="9">
        <v>1939.24</v>
      </c>
      <c r="G27" s="9">
        <v>382</v>
      </c>
      <c r="H27" s="9">
        <v>198.24</v>
      </c>
      <c r="I27" s="9">
        <v>100</v>
      </c>
      <c r="J27" s="9">
        <v>217.8</v>
      </c>
      <c r="K27" s="9">
        <v>0</v>
      </c>
      <c r="M27">
        <f t="shared" si="0"/>
        <v>0</v>
      </c>
      <c r="N27">
        <f t="shared" si="1"/>
        <v>0</v>
      </c>
      <c r="O27">
        <f t="shared" si="2"/>
        <v>3703</v>
      </c>
      <c r="P27">
        <f t="shared" si="3"/>
        <v>2355.2800000000002</v>
      </c>
    </row>
    <row r="28" spans="1:16">
      <c r="A28" s="355">
        <v>17</v>
      </c>
      <c r="B28" s="425" t="s">
        <v>686</v>
      </c>
      <c r="C28" s="361">
        <v>1814</v>
      </c>
      <c r="D28" s="361">
        <v>1029.5999999999999</v>
      </c>
      <c r="E28" s="180">
        <v>1790</v>
      </c>
      <c r="F28" s="9">
        <v>1017.24</v>
      </c>
      <c r="G28" s="9">
        <v>24</v>
      </c>
      <c r="H28" s="9">
        <v>12.36</v>
      </c>
      <c r="I28" s="9">
        <v>0</v>
      </c>
      <c r="J28" s="9">
        <v>0</v>
      </c>
      <c r="K28" s="9">
        <v>0</v>
      </c>
      <c r="M28">
        <f t="shared" si="0"/>
        <v>0</v>
      </c>
      <c r="N28">
        <f t="shared" si="1"/>
        <v>0</v>
      </c>
      <c r="O28">
        <f t="shared" si="2"/>
        <v>1814</v>
      </c>
      <c r="P28">
        <f t="shared" si="3"/>
        <v>1029.5999999999999</v>
      </c>
    </row>
    <row r="29" spans="1:16">
      <c r="A29" s="355">
        <v>18</v>
      </c>
      <c r="B29" s="360" t="s">
        <v>687</v>
      </c>
      <c r="C29" s="427">
        <v>1930</v>
      </c>
      <c r="D29" s="427">
        <v>1231.32</v>
      </c>
      <c r="E29" s="9">
        <v>1885</v>
      </c>
      <c r="F29" s="9">
        <v>1167.6600000000001</v>
      </c>
      <c r="G29" s="9">
        <v>45</v>
      </c>
      <c r="H29" s="9">
        <v>63.66</v>
      </c>
      <c r="I29" s="9">
        <v>0</v>
      </c>
      <c r="J29" s="9">
        <v>0</v>
      </c>
      <c r="K29" s="9">
        <v>0</v>
      </c>
      <c r="M29">
        <f t="shared" si="0"/>
        <v>0</v>
      </c>
      <c r="N29">
        <f t="shared" si="1"/>
        <v>0</v>
      </c>
      <c r="O29">
        <f t="shared" si="2"/>
        <v>1930</v>
      </c>
      <c r="P29">
        <f t="shared" si="3"/>
        <v>1231.3200000000002</v>
      </c>
    </row>
    <row r="30" spans="1:16">
      <c r="A30" s="355">
        <v>19</v>
      </c>
      <c r="B30" s="360" t="s">
        <v>688</v>
      </c>
      <c r="C30" s="361">
        <v>1179</v>
      </c>
      <c r="D30" s="361">
        <v>845.58</v>
      </c>
      <c r="E30" s="9">
        <v>1160</v>
      </c>
      <c r="F30" s="9">
        <v>832.3</v>
      </c>
      <c r="G30" s="9">
        <v>19</v>
      </c>
      <c r="H30" s="9">
        <v>13.28</v>
      </c>
      <c r="I30" s="9">
        <v>0</v>
      </c>
      <c r="J30" s="9">
        <v>0</v>
      </c>
      <c r="K30" s="9">
        <v>0</v>
      </c>
      <c r="M30">
        <f t="shared" si="0"/>
        <v>0</v>
      </c>
      <c r="N30">
        <f t="shared" si="1"/>
        <v>0</v>
      </c>
      <c r="O30">
        <f t="shared" si="2"/>
        <v>1179</v>
      </c>
      <c r="P30">
        <f t="shared" si="3"/>
        <v>845.57999999999993</v>
      </c>
    </row>
    <row r="31" spans="1:16">
      <c r="A31" s="355">
        <v>20</v>
      </c>
      <c r="B31" s="360" t="s">
        <v>689</v>
      </c>
      <c r="C31" s="361">
        <v>845</v>
      </c>
      <c r="D31" s="361">
        <v>518.52</v>
      </c>
      <c r="E31" s="9">
        <v>825</v>
      </c>
      <c r="F31" s="9">
        <v>504.64</v>
      </c>
      <c r="G31" s="9">
        <v>10</v>
      </c>
      <c r="H31" s="9">
        <v>6</v>
      </c>
      <c r="I31" s="9">
        <v>10</v>
      </c>
      <c r="J31" s="9">
        <v>7.88</v>
      </c>
      <c r="K31" s="9">
        <v>0</v>
      </c>
      <c r="M31">
        <f t="shared" si="0"/>
        <v>0</v>
      </c>
      <c r="N31">
        <f t="shared" si="1"/>
        <v>0</v>
      </c>
      <c r="O31">
        <f t="shared" si="2"/>
        <v>845</v>
      </c>
      <c r="P31">
        <f t="shared" si="3"/>
        <v>518.52</v>
      </c>
    </row>
    <row r="32" spans="1:16">
      <c r="A32" s="355">
        <v>21</v>
      </c>
      <c r="B32" s="360" t="s">
        <v>690</v>
      </c>
      <c r="C32" s="361">
        <v>1536</v>
      </c>
      <c r="D32" s="361">
        <v>775.2</v>
      </c>
      <c r="E32" s="9">
        <v>1536</v>
      </c>
      <c r="F32" s="9">
        <v>775.2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M32">
        <f t="shared" si="0"/>
        <v>0</v>
      </c>
      <c r="N32">
        <f t="shared" si="1"/>
        <v>0</v>
      </c>
      <c r="O32">
        <f t="shared" si="2"/>
        <v>1536</v>
      </c>
      <c r="P32">
        <f t="shared" si="3"/>
        <v>775.2</v>
      </c>
    </row>
    <row r="33" spans="1:16">
      <c r="A33" s="355">
        <v>22</v>
      </c>
      <c r="B33" s="360" t="s">
        <v>691</v>
      </c>
      <c r="C33" s="361">
        <v>956</v>
      </c>
      <c r="D33" s="361">
        <v>573.6</v>
      </c>
      <c r="E33" s="9">
        <v>918</v>
      </c>
      <c r="F33" s="9">
        <v>541.4</v>
      </c>
      <c r="G33" s="9">
        <v>0</v>
      </c>
      <c r="H33" s="9">
        <v>0</v>
      </c>
      <c r="I33" s="9">
        <v>38</v>
      </c>
      <c r="J33" s="9">
        <v>32.200000000000003</v>
      </c>
      <c r="K33" s="9">
        <v>0</v>
      </c>
      <c r="M33">
        <f t="shared" si="0"/>
        <v>0</v>
      </c>
      <c r="N33">
        <f t="shared" si="1"/>
        <v>0</v>
      </c>
      <c r="O33">
        <f t="shared" si="2"/>
        <v>956</v>
      </c>
      <c r="P33">
        <f t="shared" si="3"/>
        <v>573.6</v>
      </c>
    </row>
    <row r="34" spans="1:16">
      <c r="A34" s="355">
        <v>23</v>
      </c>
      <c r="B34" s="360" t="s">
        <v>692</v>
      </c>
      <c r="C34" s="361">
        <v>2191</v>
      </c>
      <c r="D34" s="361">
        <v>1314.6</v>
      </c>
      <c r="E34" s="9">
        <v>2162</v>
      </c>
      <c r="F34" s="9">
        <v>1206</v>
      </c>
      <c r="G34" s="9">
        <v>29</v>
      </c>
      <c r="H34" s="9">
        <v>17.399999999999999</v>
      </c>
      <c r="I34" s="9">
        <v>0</v>
      </c>
      <c r="J34" s="9">
        <v>91.2</v>
      </c>
      <c r="K34" s="9">
        <v>0</v>
      </c>
      <c r="M34">
        <f t="shared" si="0"/>
        <v>0</v>
      </c>
      <c r="N34">
        <f t="shared" si="1"/>
        <v>0</v>
      </c>
      <c r="O34">
        <f t="shared" si="2"/>
        <v>2191</v>
      </c>
      <c r="P34">
        <f t="shared" si="3"/>
        <v>1314.6000000000001</v>
      </c>
    </row>
    <row r="35" spans="1:16">
      <c r="A35" s="355">
        <v>24</v>
      </c>
      <c r="B35" s="360" t="s">
        <v>715</v>
      </c>
      <c r="C35" s="361">
        <v>2204</v>
      </c>
      <c r="D35" s="361">
        <v>1322.6</v>
      </c>
      <c r="E35" s="9">
        <v>2174</v>
      </c>
      <c r="F35" s="9">
        <v>1304.4000000000001</v>
      </c>
      <c r="G35" s="9">
        <v>30</v>
      </c>
      <c r="H35" s="9">
        <v>18.2</v>
      </c>
      <c r="I35" s="9">
        <v>0</v>
      </c>
      <c r="J35" s="9">
        <v>0</v>
      </c>
      <c r="K35" s="9">
        <v>0</v>
      </c>
      <c r="M35">
        <f t="shared" si="0"/>
        <v>0</v>
      </c>
      <c r="N35">
        <f t="shared" si="1"/>
        <v>0</v>
      </c>
      <c r="O35">
        <f t="shared" si="2"/>
        <v>2204</v>
      </c>
      <c r="P35">
        <f t="shared" si="3"/>
        <v>1322.6000000000001</v>
      </c>
    </row>
    <row r="36" spans="1:16">
      <c r="A36" s="355">
        <v>25</v>
      </c>
      <c r="B36" s="360" t="s">
        <v>693</v>
      </c>
      <c r="C36" s="361">
        <v>1840</v>
      </c>
      <c r="D36" s="361">
        <v>1233.72</v>
      </c>
      <c r="E36" s="9">
        <v>1685</v>
      </c>
      <c r="F36" s="9">
        <v>1011</v>
      </c>
      <c r="G36" s="9">
        <v>42</v>
      </c>
      <c r="H36" s="9">
        <v>47.7</v>
      </c>
      <c r="I36" s="9">
        <v>113</v>
      </c>
      <c r="J36" s="9">
        <v>175.02</v>
      </c>
      <c r="K36" s="9">
        <v>0</v>
      </c>
      <c r="M36">
        <f t="shared" si="0"/>
        <v>0</v>
      </c>
      <c r="N36">
        <f t="shared" si="1"/>
        <v>0</v>
      </c>
      <c r="O36">
        <f t="shared" si="2"/>
        <v>1840</v>
      </c>
      <c r="P36">
        <f t="shared" si="3"/>
        <v>1233.72</v>
      </c>
    </row>
    <row r="37" spans="1:16">
      <c r="A37" s="355">
        <v>26</v>
      </c>
      <c r="B37" s="360" t="s">
        <v>694</v>
      </c>
      <c r="C37" s="361">
        <v>1631</v>
      </c>
      <c r="D37" s="361">
        <v>1059.44</v>
      </c>
      <c r="E37" s="9">
        <v>1448</v>
      </c>
      <c r="F37" s="9">
        <v>911.1</v>
      </c>
      <c r="G37" s="9">
        <v>183</v>
      </c>
      <c r="H37" s="9">
        <v>148.34</v>
      </c>
      <c r="I37" s="9">
        <v>0</v>
      </c>
      <c r="J37" s="9">
        <v>0</v>
      </c>
      <c r="K37" s="9">
        <v>0</v>
      </c>
      <c r="M37">
        <f t="shared" si="0"/>
        <v>0</v>
      </c>
      <c r="N37">
        <f t="shared" si="1"/>
        <v>0</v>
      </c>
      <c r="O37">
        <f t="shared" si="2"/>
        <v>1631</v>
      </c>
      <c r="P37">
        <f t="shared" si="3"/>
        <v>1059.44</v>
      </c>
    </row>
    <row r="38" spans="1:16">
      <c r="A38" s="355">
        <v>27</v>
      </c>
      <c r="B38" s="360" t="s">
        <v>695</v>
      </c>
      <c r="C38" s="361">
        <v>3122</v>
      </c>
      <c r="D38" s="361">
        <v>1925.8400000000001</v>
      </c>
      <c r="E38" s="9">
        <v>3092</v>
      </c>
      <c r="F38" s="9">
        <v>1907.84</v>
      </c>
      <c r="G38" s="9">
        <v>30</v>
      </c>
      <c r="H38" s="9">
        <v>18</v>
      </c>
      <c r="I38" s="9">
        <v>0</v>
      </c>
      <c r="J38" s="9">
        <v>0</v>
      </c>
      <c r="K38" s="9">
        <v>0</v>
      </c>
      <c r="M38">
        <f t="shared" si="0"/>
        <v>0</v>
      </c>
      <c r="N38">
        <f t="shared" si="1"/>
        <v>0</v>
      </c>
      <c r="O38">
        <f t="shared" si="2"/>
        <v>3122</v>
      </c>
      <c r="P38">
        <f t="shared" si="3"/>
        <v>1925.84</v>
      </c>
    </row>
    <row r="39" spans="1:16">
      <c r="A39" s="355">
        <v>28</v>
      </c>
      <c r="B39" s="360" t="s">
        <v>696</v>
      </c>
      <c r="C39" s="361">
        <v>2213</v>
      </c>
      <c r="D39" s="361">
        <v>1336.26</v>
      </c>
      <c r="E39" s="9">
        <v>1992</v>
      </c>
      <c r="F39" s="9">
        <v>1203.6600000000001</v>
      </c>
      <c r="G39" s="9">
        <v>221</v>
      </c>
      <c r="H39" s="375">
        <v>132.6</v>
      </c>
      <c r="I39" s="9">
        <v>0</v>
      </c>
      <c r="J39" s="9">
        <v>0</v>
      </c>
      <c r="K39" s="9">
        <v>0</v>
      </c>
      <c r="M39">
        <f t="shared" si="0"/>
        <v>0</v>
      </c>
      <c r="N39">
        <f t="shared" si="1"/>
        <v>0</v>
      </c>
      <c r="O39">
        <f t="shared" si="2"/>
        <v>2213</v>
      </c>
      <c r="P39">
        <f t="shared" si="3"/>
        <v>1336.26</v>
      </c>
    </row>
    <row r="40" spans="1:16">
      <c r="A40" s="355">
        <v>29</v>
      </c>
      <c r="B40" s="360" t="s">
        <v>716</v>
      </c>
      <c r="C40" s="361">
        <v>1556</v>
      </c>
      <c r="D40" s="361">
        <v>1119.26</v>
      </c>
      <c r="E40" s="9">
        <v>1530</v>
      </c>
      <c r="F40" s="9">
        <v>1010.02</v>
      </c>
      <c r="G40" s="9">
        <v>21</v>
      </c>
      <c r="H40" s="9">
        <v>32.24</v>
      </c>
      <c r="I40" s="9">
        <v>5</v>
      </c>
      <c r="J40" s="9">
        <v>77</v>
      </c>
      <c r="K40" s="9">
        <v>0</v>
      </c>
      <c r="M40">
        <f t="shared" si="0"/>
        <v>0</v>
      </c>
      <c r="N40">
        <f t="shared" si="1"/>
        <v>0</v>
      </c>
      <c r="O40">
        <f t="shared" si="2"/>
        <v>1556</v>
      </c>
      <c r="P40">
        <f t="shared" si="3"/>
        <v>1119.26</v>
      </c>
    </row>
    <row r="41" spans="1:16">
      <c r="A41" s="355">
        <v>30</v>
      </c>
      <c r="B41" s="360" t="s">
        <v>697</v>
      </c>
      <c r="C41" s="361">
        <v>2169</v>
      </c>
      <c r="D41" s="361">
        <v>1397.27</v>
      </c>
      <c r="E41" s="9">
        <v>1816</v>
      </c>
      <c r="F41" s="9">
        <v>1174.2</v>
      </c>
      <c r="G41" s="9">
        <v>353</v>
      </c>
      <c r="H41" s="9">
        <v>223.07</v>
      </c>
      <c r="I41" s="9">
        <v>0</v>
      </c>
      <c r="J41" s="9">
        <v>0</v>
      </c>
      <c r="K41" s="9">
        <v>0</v>
      </c>
      <c r="M41">
        <f t="shared" si="0"/>
        <v>0</v>
      </c>
      <c r="N41">
        <f t="shared" si="1"/>
        <v>0</v>
      </c>
      <c r="O41">
        <f t="shared" si="2"/>
        <v>2169</v>
      </c>
      <c r="P41">
        <f t="shared" si="3"/>
        <v>1397.27</v>
      </c>
    </row>
    <row r="42" spans="1:16">
      <c r="A42" s="355">
        <v>31</v>
      </c>
      <c r="B42" s="360" t="s">
        <v>698</v>
      </c>
      <c r="C42" s="361">
        <v>1587</v>
      </c>
      <c r="D42" s="361">
        <v>989.80000000000007</v>
      </c>
      <c r="E42" s="9">
        <v>1518</v>
      </c>
      <c r="F42" s="9">
        <v>929.68</v>
      </c>
      <c r="G42" s="9">
        <v>69</v>
      </c>
      <c r="H42" s="9">
        <v>55.5</v>
      </c>
      <c r="I42" s="9">
        <v>0</v>
      </c>
      <c r="J42" s="9">
        <v>4.62</v>
      </c>
      <c r="K42" s="9">
        <v>0</v>
      </c>
      <c r="M42">
        <f t="shared" si="0"/>
        <v>0</v>
      </c>
      <c r="N42">
        <f t="shared" si="1"/>
        <v>0</v>
      </c>
      <c r="O42">
        <f t="shared" si="2"/>
        <v>1587</v>
      </c>
      <c r="P42">
        <f t="shared" si="3"/>
        <v>989.8</v>
      </c>
    </row>
    <row r="43" spans="1:16">
      <c r="A43" s="355">
        <v>32</v>
      </c>
      <c r="B43" s="360" t="s">
        <v>699</v>
      </c>
      <c r="C43" s="361">
        <v>1157</v>
      </c>
      <c r="D43" s="361">
        <v>741.2</v>
      </c>
      <c r="E43" s="9">
        <v>1157</v>
      </c>
      <c r="F43" s="9">
        <v>741.2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M43">
        <f t="shared" si="0"/>
        <v>0</v>
      </c>
      <c r="N43">
        <f t="shared" si="1"/>
        <v>0</v>
      </c>
      <c r="O43">
        <f t="shared" si="2"/>
        <v>1157</v>
      </c>
      <c r="P43">
        <f t="shared" si="3"/>
        <v>741.2</v>
      </c>
    </row>
    <row r="44" spans="1:16">
      <c r="A44" s="355">
        <v>33</v>
      </c>
      <c r="B44" s="360" t="s">
        <v>700</v>
      </c>
      <c r="C44" s="361">
        <v>1863</v>
      </c>
      <c r="D44" s="361">
        <v>1282.31</v>
      </c>
      <c r="E44" s="361">
        <v>1845</v>
      </c>
      <c r="F44" s="361">
        <v>1262.1099999999999</v>
      </c>
      <c r="G44" s="9">
        <v>18</v>
      </c>
      <c r="H44" s="9">
        <v>20.2</v>
      </c>
      <c r="I44" s="9">
        <v>0</v>
      </c>
      <c r="J44" s="9">
        <v>0</v>
      </c>
      <c r="K44" s="9">
        <v>0</v>
      </c>
      <c r="M44">
        <f t="shared" ref="M44:M63" si="4">C44-O44</f>
        <v>0</v>
      </c>
      <c r="N44">
        <f t="shared" ref="N44:N63" si="5">D44-P44</f>
        <v>0</v>
      </c>
      <c r="O44">
        <f t="shared" ref="O44:O63" si="6">E44+G44+I44</f>
        <v>1863</v>
      </c>
      <c r="P44">
        <f t="shared" ref="P44:P63" si="7">F44+H44+J44</f>
        <v>1282.31</v>
      </c>
    </row>
    <row r="45" spans="1:16">
      <c r="A45" s="355">
        <v>34</v>
      </c>
      <c r="B45" s="360" t="s">
        <v>701</v>
      </c>
      <c r="C45" s="361">
        <v>2040</v>
      </c>
      <c r="D45" s="361">
        <v>1343.3799999999999</v>
      </c>
      <c r="E45" s="9">
        <v>1911</v>
      </c>
      <c r="F45" s="9">
        <v>1213.3399999999999</v>
      </c>
      <c r="G45" s="9">
        <v>129</v>
      </c>
      <c r="H45" s="9">
        <v>130.04</v>
      </c>
      <c r="I45" s="9">
        <v>0</v>
      </c>
      <c r="J45" s="9">
        <v>0</v>
      </c>
      <c r="K45" s="9">
        <v>0</v>
      </c>
      <c r="M45">
        <f t="shared" si="4"/>
        <v>0</v>
      </c>
      <c r="N45">
        <f t="shared" si="5"/>
        <v>0</v>
      </c>
      <c r="O45">
        <f t="shared" si="6"/>
        <v>2040</v>
      </c>
      <c r="P45">
        <f t="shared" si="7"/>
        <v>1343.3799999999999</v>
      </c>
    </row>
    <row r="46" spans="1:16">
      <c r="A46" s="355">
        <v>35</v>
      </c>
      <c r="B46" s="360" t="s">
        <v>702</v>
      </c>
      <c r="C46" s="361">
        <v>2089</v>
      </c>
      <c r="D46" s="361">
        <v>1353.0400000000002</v>
      </c>
      <c r="E46" s="9">
        <v>1991</v>
      </c>
      <c r="F46" s="9">
        <v>1293.02</v>
      </c>
      <c r="G46" s="9">
        <v>98</v>
      </c>
      <c r="H46" s="9">
        <v>58.8</v>
      </c>
      <c r="I46" s="9">
        <v>0</v>
      </c>
      <c r="J46" s="9">
        <v>1.22</v>
      </c>
      <c r="K46" s="9">
        <v>0</v>
      </c>
      <c r="M46">
        <f t="shared" si="4"/>
        <v>0</v>
      </c>
      <c r="N46">
        <f t="shared" si="5"/>
        <v>0</v>
      </c>
      <c r="O46">
        <f t="shared" si="6"/>
        <v>2089</v>
      </c>
      <c r="P46">
        <f t="shared" si="7"/>
        <v>1353.04</v>
      </c>
    </row>
    <row r="47" spans="1:16">
      <c r="A47" s="355">
        <v>36</v>
      </c>
      <c r="B47" s="360" t="s">
        <v>717</v>
      </c>
      <c r="C47" s="361">
        <v>1859</v>
      </c>
      <c r="D47" s="361">
        <v>1018.37</v>
      </c>
      <c r="E47" s="9">
        <v>1640</v>
      </c>
      <c r="F47" s="9">
        <v>985.2</v>
      </c>
      <c r="G47" s="9">
        <v>219</v>
      </c>
      <c r="H47" s="9">
        <v>33.17</v>
      </c>
      <c r="I47" s="9">
        <v>0</v>
      </c>
      <c r="J47" s="9">
        <v>0</v>
      </c>
      <c r="K47" s="9">
        <v>0</v>
      </c>
      <c r="M47">
        <f t="shared" si="4"/>
        <v>0</v>
      </c>
      <c r="N47">
        <f t="shared" si="5"/>
        <v>0</v>
      </c>
      <c r="O47">
        <f t="shared" si="6"/>
        <v>1859</v>
      </c>
      <c r="P47">
        <f t="shared" si="7"/>
        <v>1018.37</v>
      </c>
    </row>
    <row r="48" spans="1:16">
      <c r="A48" s="355">
        <v>37</v>
      </c>
      <c r="B48" s="360" t="s">
        <v>703</v>
      </c>
      <c r="C48" s="361">
        <v>3797</v>
      </c>
      <c r="D48" s="361">
        <v>2224.1999999999998</v>
      </c>
      <c r="E48" s="9">
        <v>3797</v>
      </c>
      <c r="F48" s="9">
        <v>2224.1999999999998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M48">
        <f t="shared" si="4"/>
        <v>0</v>
      </c>
      <c r="N48">
        <f t="shared" si="5"/>
        <v>0</v>
      </c>
      <c r="O48">
        <f t="shared" si="6"/>
        <v>3797</v>
      </c>
      <c r="P48">
        <f t="shared" si="7"/>
        <v>2224.1999999999998</v>
      </c>
    </row>
    <row r="49" spans="1:16">
      <c r="A49" s="355">
        <v>38</v>
      </c>
      <c r="B49" s="360" t="s">
        <v>704</v>
      </c>
      <c r="C49" s="361">
        <v>3048</v>
      </c>
      <c r="D49" s="361">
        <v>1962.28</v>
      </c>
      <c r="E49" s="9">
        <v>2885</v>
      </c>
      <c r="F49" s="9">
        <v>1763.9</v>
      </c>
      <c r="G49" s="9">
        <v>163</v>
      </c>
      <c r="H49" s="9">
        <v>198.38</v>
      </c>
      <c r="I49" s="9">
        <v>0</v>
      </c>
      <c r="J49" s="9">
        <v>0</v>
      </c>
      <c r="K49" s="9">
        <v>0</v>
      </c>
      <c r="M49">
        <f t="shared" si="4"/>
        <v>0</v>
      </c>
      <c r="N49">
        <f t="shared" si="5"/>
        <v>0</v>
      </c>
      <c r="O49">
        <f t="shared" si="6"/>
        <v>3048</v>
      </c>
      <c r="P49">
        <f t="shared" si="7"/>
        <v>1962.2800000000002</v>
      </c>
    </row>
    <row r="50" spans="1:16">
      <c r="A50" s="355">
        <v>39</v>
      </c>
      <c r="B50" s="360" t="s">
        <v>705</v>
      </c>
      <c r="C50" s="361">
        <v>2875</v>
      </c>
      <c r="D50" s="361">
        <v>1804.9</v>
      </c>
      <c r="E50" s="9">
        <v>2661</v>
      </c>
      <c r="F50" s="9">
        <v>1520.88</v>
      </c>
      <c r="G50" s="9">
        <v>52</v>
      </c>
      <c r="H50" s="9">
        <v>80.08</v>
      </c>
      <c r="I50" s="9">
        <v>162</v>
      </c>
      <c r="J50" s="9">
        <v>203.94</v>
      </c>
      <c r="K50" s="9">
        <v>0</v>
      </c>
      <c r="M50">
        <f t="shared" si="4"/>
        <v>0</v>
      </c>
      <c r="N50">
        <f t="shared" si="5"/>
        <v>0</v>
      </c>
      <c r="O50">
        <f t="shared" si="6"/>
        <v>2875</v>
      </c>
      <c r="P50">
        <f t="shared" si="7"/>
        <v>1804.9</v>
      </c>
    </row>
    <row r="51" spans="1:16">
      <c r="A51" s="355">
        <v>40</v>
      </c>
      <c r="B51" s="360" t="s">
        <v>706</v>
      </c>
      <c r="C51" s="361">
        <v>1702</v>
      </c>
      <c r="D51" s="361">
        <v>1224.24</v>
      </c>
      <c r="E51" s="9">
        <v>1587</v>
      </c>
      <c r="F51" s="9">
        <v>1074.4000000000001</v>
      </c>
      <c r="G51" s="9">
        <v>115</v>
      </c>
      <c r="H51" s="9">
        <v>149.84</v>
      </c>
      <c r="I51" s="9">
        <v>0</v>
      </c>
      <c r="J51" s="9">
        <v>0</v>
      </c>
      <c r="K51" s="9">
        <v>0</v>
      </c>
      <c r="M51">
        <f t="shared" si="4"/>
        <v>0</v>
      </c>
      <c r="N51">
        <f t="shared" si="5"/>
        <v>0</v>
      </c>
      <c r="O51">
        <f t="shared" si="6"/>
        <v>1702</v>
      </c>
      <c r="P51">
        <f t="shared" si="7"/>
        <v>1224.24</v>
      </c>
    </row>
    <row r="52" spans="1:16">
      <c r="A52" s="355">
        <v>41</v>
      </c>
      <c r="B52" s="360" t="s">
        <v>707</v>
      </c>
      <c r="C52" s="361">
        <v>2895</v>
      </c>
      <c r="D52" s="361">
        <v>1798.1</v>
      </c>
      <c r="E52" s="9">
        <v>2778</v>
      </c>
      <c r="F52" s="9">
        <v>1666.8</v>
      </c>
      <c r="G52" s="9">
        <v>117</v>
      </c>
      <c r="H52" s="9">
        <v>131.30000000000001</v>
      </c>
      <c r="I52" s="9">
        <v>0</v>
      </c>
      <c r="J52" s="9">
        <v>0</v>
      </c>
      <c r="K52" s="9">
        <v>0</v>
      </c>
      <c r="M52">
        <f t="shared" si="4"/>
        <v>0</v>
      </c>
      <c r="N52">
        <f t="shared" si="5"/>
        <v>0</v>
      </c>
      <c r="O52">
        <f t="shared" si="6"/>
        <v>2895</v>
      </c>
      <c r="P52">
        <f t="shared" si="7"/>
        <v>1798.1</v>
      </c>
    </row>
    <row r="53" spans="1:16">
      <c r="A53" s="355">
        <v>42</v>
      </c>
      <c r="B53" s="360" t="s">
        <v>708</v>
      </c>
      <c r="C53" s="361">
        <v>1823</v>
      </c>
      <c r="D53" s="361">
        <v>1106.03</v>
      </c>
      <c r="E53" s="9">
        <v>1821</v>
      </c>
      <c r="F53" s="9">
        <v>1102.95</v>
      </c>
      <c r="G53" s="9">
        <v>2</v>
      </c>
      <c r="H53" s="9">
        <v>3.08</v>
      </c>
      <c r="I53" s="9">
        <v>0</v>
      </c>
      <c r="J53" s="9">
        <v>0</v>
      </c>
      <c r="K53" s="9">
        <v>0</v>
      </c>
      <c r="M53">
        <f t="shared" si="4"/>
        <v>0</v>
      </c>
      <c r="N53">
        <f t="shared" si="5"/>
        <v>0</v>
      </c>
      <c r="O53">
        <f t="shared" si="6"/>
        <v>1823</v>
      </c>
      <c r="P53">
        <f t="shared" si="7"/>
        <v>1106.03</v>
      </c>
    </row>
    <row r="54" spans="1:16">
      <c r="A54" s="355">
        <v>43</v>
      </c>
      <c r="B54" s="360" t="s">
        <v>709</v>
      </c>
      <c r="C54" s="361">
        <v>1178</v>
      </c>
      <c r="D54" s="361">
        <v>706.80000000000007</v>
      </c>
      <c r="E54" s="9">
        <v>1810</v>
      </c>
      <c r="F54" s="9">
        <v>1086</v>
      </c>
      <c r="G54" s="9">
        <v>156</v>
      </c>
      <c r="H54" s="9">
        <v>93.6</v>
      </c>
      <c r="I54" s="9">
        <v>0</v>
      </c>
      <c r="J54" s="9">
        <v>0</v>
      </c>
      <c r="K54" s="9">
        <v>0</v>
      </c>
      <c r="M54">
        <f t="shared" si="4"/>
        <v>-788</v>
      </c>
      <c r="N54">
        <f t="shared" si="5"/>
        <v>-472.79999999999984</v>
      </c>
      <c r="O54">
        <f t="shared" si="6"/>
        <v>1966</v>
      </c>
      <c r="P54">
        <f t="shared" si="7"/>
        <v>1179.5999999999999</v>
      </c>
    </row>
    <row r="55" spans="1:16">
      <c r="A55" s="355">
        <v>44</v>
      </c>
      <c r="B55" s="360" t="s">
        <v>710</v>
      </c>
      <c r="C55" s="361">
        <v>1105</v>
      </c>
      <c r="D55" s="361">
        <v>592.4</v>
      </c>
      <c r="E55" s="9">
        <v>2432</v>
      </c>
      <c r="F55" s="9">
        <v>1446</v>
      </c>
      <c r="G55" s="9">
        <v>536</v>
      </c>
      <c r="H55" s="9">
        <v>83.13</v>
      </c>
      <c r="I55" s="9">
        <v>7</v>
      </c>
      <c r="J55" s="9">
        <v>17.399999999999999</v>
      </c>
      <c r="K55" s="9">
        <v>0</v>
      </c>
      <c r="M55">
        <v>0</v>
      </c>
      <c r="N55">
        <v>0</v>
      </c>
      <c r="O55">
        <f t="shared" si="6"/>
        <v>2975</v>
      </c>
      <c r="P55">
        <f t="shared" si="7"/>
        <v>1546.5300000000002</v>
      </c>
    </row>
    <row r="56" spans="1:16">
      <c r="A56" s="355">
        <v>45</v>
      </c>
      <c r="B56" t="s">
        <v>711</v>
      </c>
      <c r="C56">
        <v>2975</v>
      </c>
      <c r="D56">
        <v>1546.53</v>
      </c>
      <c r="E56" s="9">
        <v>968</v>
      </c>
      <c r="F56" s="9">
        <v>383.3</v>
      </c>
      <c r="G56" s="9">
        <v>113</v>
      </c>
      <c r="H56" s="9">
        <v>172.14</v>
      </c>
      <c r="I56" s="9">
        <v>24</v>
      </c>
      <c r="J56" s="9">
        <v>36.96</v>
      </c>
      <c r="K56" s="9">
        <v>0</v>
      </c>
      <c r="M56">
        <f>C55-O56</f>
        <v>0</v>
      </c>
      <c r="N56">
        <f>D55-P56</f>
        <v>0</v>
      </c>
      <c r="O56">
        <f t="shared" si="6"/>
        <v>1105</v>
      </c>
      <c r="P56">
        <f t="shared" si="7"/>
        <v>592.40000000000009</v>
      </c>
    </row>
    <row r="57" spans="1:16">
      <c r="A57" s="355">
        <v>46</v>
      </c>
      <c r="B57" s="360" t="s">
        <v>712</v>
      </c>
      <c r="C57" s="361">
        <v>2297</v>
      </c>
      <c r="D57" s="361">
        <v>1412.04</v>
      </c>
      <c r="E57" s="9">
        <v>2007</v>
      </c>
      <c r="F57" s="9">
        <v>1242</v>
      </c>
      <c r="G57" s="9">
        <v>185</v>
      </c>
      <c r="H57" s="9">
        <v>146.04</v>
      </c>
      <c r="I57" s="9">
        <v>105</v>
      </c>
      <c r="J57" s="9">
        <v>24</v>
      </c>
      <c r="K57" s="9">
        <v>0</v>
      </c>
      <c r="M57">
        <f t="shared" si="4"/>
        <v>0</v>
      </c>
      <c r="N57">
        <f t="shared" si="5"/>
        <v>0</v>
      </c>
      <c r="O57">
        <f t="shared" si="6"/>
        <v>2297</v>
      </c>
      <c r="P57">
        <f t="shared" si="7"/>
        <v>1412.04</v>
      </c>
    </row>
    <row r="58" spans="1:16">
      <c r="A58" s="355">
        <v>47</v>
      </c>
      <c r="B58" s="360" t="s">
        <v>713</v>
      </c>
      <c r="C58" s="361">
        <v>1710</v>
      </c>
      <c r="D58" s="361">
        <v>1026</v>
      </c>
      <c r="E58" s="9">
        <v>1594</v>
      </c>
      <c r="F58" s="9">
        <v>956.40000000000009</v>
      </c>
      <c r="G58" s="9">
        <v>116</v>
      </c>
      <c r="H58" s="9">
        <v>69.599999999999994</v>
      </c>
      <c r="I58" s="9">
        <v>0</v>
      </c>
      <c r="J58" s="9">
        <v>0</v>
      </c>
      <c r="K58" s="9">
        <v>0</v>
      </c>
      <c r="M58">
        <f t="shared" si="4"/>
        <v>0</v>
      </c>
      <c r="N58">
        <f t="shared" si="5"/>
        <v>0</v>
      </c>
      <c r="O58">
        <f t="shared" si="6"/>
        <v>1710</v>
      </c>
      <c r="P58">
        <f t="shared" si="7"/>
        <v>1026</v>
      </c>
    </row>
    <row r="59" spans="1:16">
      <c r="A59" s="355">
        <v>48</v>
      </c>
      <c r="B59" s="360" t="s">
        <v>718</v>
      </c>
      <c r="C59" s="361">
        <v>2180</v>
      </c>
      <c r="D59" s="361">
        <v>1353.1200000000001</v>
      </c>
      <c r="E59" s="9">
        <v>2150</v>
      </c>
      <c r="F59" s="9">
        <v>1312.82</v>
      </c>
      <c r="G59" s="9">
        <v>30</v>
      </c>
      <c r="H59" s="9">
        <v>40.299999999999997</v>
      </c>
      <c r="I59" s="9">
        <v>0</v>
      </c>
      <c r="J59" s="9">
        <v>0</v>
      </c>
      <c r="K59" s="9">
        <v>0</v>
      </c>
      <c r="M59">
        <f t="shared" si="4"/>
        <v>0</v>
      </c>
      <c r="N59">
        <f t="shared" si="5"/>
        <v>0</v>
      </c>
      <c r="O59">
        <f t="shared" si="6"/>
        <v>2180</v>
      </c>
      <c r="P59">
        <f t="shared" si="7"/>
        <v>1353.12</v>
      </c>
    </row>
    <row r="60" spans="1:16">
      <c r="A60" s="355">
        <v>49</v>
      </c>
      <c r="B60" s="360" t="s">
        <v>719</v>
      </c>
      <c r="C60" s="361">
        <v>1939</v>
      </c>
      <c r="D60" s="361">
        <v>1163.4000000000001</v>
      </c>
      <c r="E60" s="9">
        <v>1635</v>
      </c>
      <c r="F60" s="9">
        <v>921</v>
      </c>
      <c r="G60" s="9">
        <v>34</v>
      </c>
      <c r="H60" s="9">
        <v>20.399999999999999</v>
      </c>
      <c r="I60" s="9">
        <v>270</v>
      </c>
      <c r="J60" s="9">
        <v>222</v>
      </c>
      <c r="K60" s="9">
        <v>2</v>
      </c>
      <c r="M60">
        <f t="shared" si="4"/>
        <v>0</v>
      </c>
      <c r="N60">
        <f t="shared" si="5"/>
        <v>0</v>
      </c>
      <c r="O60">
        <f t="shared" si="6"/>
        <v>1939</v>
      </c>
      <c r="P60">
        <f t="shared" si="7"/>
        <v>1163.4000000000001</v>
      </c>
    </row>
    <row r="61" spans="1:16">
      <c r="A61" s="355">
        <v>50</v>
      </c>
      <c r="B61" s="360" t="s">
        <v>714</v>
      </c>
      <c r="C61" s="361">
        <v>896</v>
      </c>
      <c r="D61" s="361">
        <v>530.58000000000004</v>
      </c>
      <c r="E61" s="9">
        <v>889</v>
      </c>
      <c r="F61" s="9">
        <v>525.19000000000005</v>
      </c>
      <c r="G61" s="9">
        <v>7</v>
      </c>
      <c r="H61" s="9">
        <v>5.39</v>
      </c>
      <c r="I61" s="9">
        <v>0</v>
      </c>
      <c r="J61" s="9">
        <v>0</v>
      </c>
      <c r="K61" s="9">
        <v>0</v>
      </c>
      <c r="M61">
        <f t="shared" si="4"/>
        <v>0</v>
      </c>
      <c r="N61">
        <f t="shared" si="5"/>
        <v>0</v>
      </c>
      <c r="O61">
        <f t="shared" si="6"/>
        <v>896</v>
      </c>
      <c r="P61">
        <f t="shared" si="7"/>
        <v>530.58000000000004</v>
      </c>
    </row>
    <row r="62" spans="1:16">
      <c r="A62" s="355">
        <v>51</v>
      </c>
      <c r="B62" s="360" t="s">
        <v>720</v>
      </c>
      <c r="C62" s="361">
        <v>2158</v>
      </c>
      <c r="D62" s="361">
        <v>1187.9999999999998</v>
      </c>
      <c r="E62" s="9">
        <v>1747</v>
      </c>
      <c r="F62" s="9">
        <v>1048.2</v>
      </c>
      <c r="G62" s="9">
        <v>109</v>
      </c>
      <c r="H62" s="9">
        <v>65.400000000000006</v>
      </c>
      <c r="I62" s="9">
        <v>302</v>
      </c>
      <c r="J62" s="9">
        <v>74.400000000000006</v>
      </c>
      <c r="K62" s="9">
        <v>0</v>
      </c>
      <c r="M62">
        <f t="shared" si="4"/>
        <v>0</v>
      </c>
      <c r="N62">
        <f t="shared" si="5"/>
        <v>0</v>
      </c>
      <c r="O62">
        <f t="shared" si="6"/>
        <v>2158</v>
      </c>
      <c r="P62">
        <f t="shared" si="7"/>
        <v>1188.0000000000002</v>
      </c>
    </row>
    <row r="63" spans="1:16" s="13" customFormat="1">
      <c r="A63" s="1049" t="s">
        <v>19</v>
      </c>
      <c r="B63" s="1051"/>
      <c r="C63" s="31">
        <f>SUM(C12:C62)</f>
        <v>100751</v>
      </c>
      <c r="D63" s="31">
        <f t="shared" ref="D63:K63" si="8">SUM(D12:D62)</f>
        <v>62477.079999999994</v>
      </c>
      <c r="E63" s="31">
        <v>93657</v>
      </c>
      <c r="F63" s="31">
        <v>56301.57</v>
      </c>
      <c r="G63" s="31">
        <v>4981</v>
      </c>
      <c r="H63" s="31">
        <v>3934.3</v>
      </c>
      <c r="I63" s="31">
        <v>2113</v>
      </c>
      <c r="J63" s="31">
        <v>2241.2100000000005</v>
      </c>
      <c r="K63" s="31">
        <f t="shared" si="8"/>
        <v>47</v>
      </c>
      <c r="M63" s="15">
        <f t="shared" si="4"/>
        <v>0</v>
      </c>
      <c r="N63" s="15">
        <f t="shared" si="5"/>
        <v>0</v>
      </c>
      <c r="O63" s="15">
        <f t="shared" si="6"/>
        <v>100751</v>
      </c>
      <c r="P63" s="15">
        <f t="shared" si="7"/>
        <v>62477.08</v>
      </c>
    </row>
    <row r="64" spans="1:16" s="13" customFormat="1">
      <c r="A64" s="11" t="s">
        <v>44</v>
      </c>
    </row>
    <row r="65" spans="1:18" s="13" customFormat="1">
      <c r="A65" s="11"/>
    </row>
    <row r="66" spans="1:18" s="13" customFormat="1">
      <c r="A66" s="11"/>
      <c r="C66" s="32"/>
      <c r="D66" s="32"/>
      <c r="I66" s="32"/>
      <c r="J66" s="32"/>
    </row>
    <row r="67" spans="1:18" s="13" customFormat="1">
      <c r="A67" s="11"/>
      <c r="B67" s="371"/>
      <c r="C67" s="372"/>
      <c r="D67" s="372"/>
    </row>
    <row r="68" spans="1:18" s="16" customFormat="1" ht="13.9" customHeight="1">
      <c r="B68" s="86"/>
      <c r="C68" s="86"/>
      <c r="D68" s="86"/>
      <c r="E68" s="86"/>
      <c r="F68" s="86"/>
      <c r="G68" s="86"/>
      <c r="H68" s="86"/>
      <c r="I68" s="1038" t="s">
        <v>13</v>
      </c>
      <c r="J68" s="1038"/>
      <c r="K68" s="86"/>
      <c r="L68" s="86"/>
      <c r="M68" s="357"/>
      <c r="N68" s="357"/>
      <c r="O68" s="86"/>
      <c r="P68" s="86"/>
      <c r="Q68" s="86"/>
      <c r="R68" s="86"/>
    </row>
    <row r="69" spans="1:18" s="16" customFormat="1" ht="13.15" customHeight="1">
      <c r="A69" s="1039"/>
      <c r="B69" s="1039"/>
      <c r="C69" s="1039"/>
      <c r="D69" s="1039"/>
      <c r="E69" s="1039"/>
      <c r="F69" s="1039"/>
      <c r="G69" s="1039"/>
      <c r="H69" s="1039"/>
      <c r="I69" s="1039"/>
      <c r="J69" s="1039"/>
      <c r="K69" s="86"/>
      <c r="L69" s="86"/>
      <c r="M69" s="357"/>
      <c r="N69" s="357"/>
      <c r="O69" s="86"/>
      <c r="P69" s="86"/>
      <c r="Q69" s="86"/>
      <c r="R69" s="86"/>
    </row>
    <row r="70" spans="1:18" s="16" customFormat="1" ht="13.15" customHeight="1">
      <c r="A70" s="1039" t="s">
        <v>20</v>
      </c>
      <c r="B70" s="1039"/>
      <c r="C70" s="1039"/>
      <c r="D70" s="1039"/>
      <c r="E70" s="1039"/>
      <c r="F70" s="1039"/>
      <c r="G70" s="1039"/>
      <c r="H70" s="1039"/>
      <c r="I70" s="1039"/>
      <c r="J70" s="1039"/>
      <c r="K70" s="86"/>
      <c r="L70" s="86"/>
      <c r="M70" s="357"/>
      <c r="N70" s="357"/>
      <c r="O70" s="86"/>
      <c r="P70" s="86"/>
      <c r="Q70" s="86"/>
      <c r="R70" s="86"/>
    </row>
    <row r="71" spans="1:18" s="16" customFormat="1">
      <c r="A71" s="15" t="s">
        <v>23</v>
      </c>
      <c r="B71" s="15"/>
      <c r="C71" s="15"/>
      <c r="D71" s="15"/>
      <c r="E71" s="15"/>
      <c r="F71" s="15"/>
      <c r="H71" s="1033" t="s">
        <v>24</v>
      </c>
      <c r="I71" s="1033"/>
      <c r="M71" s="358"/>
      <c r="N71" s="358"/>
    </row>
    <row r="72" spans="1:18" s="16" customFormat="1">
      <c r="A72" s="15"/>
      <c r="M72" s="358"/>
      <c r="N72" s="358"/>
    </row>
    <row r="73" spans="1:18">
      <c r="A73" s="1147"/>
      <c r="B73" s="1147"/>
      <c r="C73" s="1147"/>
      <c r="D73" s="1147"/>
      <c r="E73" s="1147"/>
      <c r="F73" s="1147"/>
      <c r="G73" s="1147"/>
      <c r="H73" s="1147"/>
      <c r="I73" s="1147"/>
      <c r="J73" s="1147"/>
    </row>
  </sheetData>
  <mergeCells count="21">
    <mergeCell ref="A73:J73"/>
    <mergeCell ref="E9:F9"/>
    <mergeCell ref="C9:D9"/>
    <mergeCell ref="H71:I71"/>
    <mergeCell ref="A70:J70"/>
    <mergeCell ref="A69:J69"/>
    <mergeCell ref="B9:B10"/>
    <mergeCell ref="I1:J1"/>
    <mergeCell ref="I68:J68"/>
    <mergeCell ref="G9:H9"/>
    <mergeCell ref="A9:A10"/>
    <mergeCell ref="D1:E1"/>
    <mergeCell ref="A5:K5"/>
    <mergeCell ref="A3:J3"/>
    <mergeCell ref="I9:J9"/>
    <mergeCell ref="I7:K7"/>
    <mergeCell ref="A2:J2"/>
    <mergeCell ref="K9:K10"/>
    <mergeCell ref="C8:J8"/>
    <mergeCell ref="E7:H7"/>
    <mergeCell ref="A63:B63"/>
  </mergeCells>
  <phoneticPr fontId="0" type="noConversion"/>
  <printOptions horizontalCentered="1"/>
  <pageMargins left="0.70866141732283505" right="0.70866141732283505" top="0.57999999999999996" bottom="0" header="0.56999999999999995" footer="0.31496062992126"/>
  <pageSetup paperSize="9" scale="90" orientation="landscape" r:id="rId1"/>
  <rowBreaks count="1" manualBreakCount="1">
    <brk id="37" max="10" man="1"/>
  </row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view="pageBreakPreview" topLeftCell="A22" zoomScale="90" zoomScaleSheetLayoutView="90" workbookViewId="0">
      <selection activeCell="C63" sqref="C63:J63"/>
    </sheetView>
  </sheetViews>
  <sheetFormatPr defaultRowHeight="12.75"/>
  <cols>
    <col min="2" max="2" width="19" customWidth="1"/>
    <col min="3" max="3" width="11.85546875" customWidth="1"/>
    <col min="4" max="4" width="12" customWidth="1"/>
    <col min="5" max="5" width="9.85546875" customWidth="1"/>
    <col min="6" max="6" width="13.5703125" customWidth="1"/>
    <col min="7" max="7" width="9.7109375" customWidth="1"/>
    <col min="8" max="8" width="10.42578125" customWidth="1"/>
    <col min="9" max="9" width="13.85546875" customWidth="1"/>
    <col min="10" max="10" width="19.28515625" customWidth="1"/>
    <col min="11" max="11" width="15.5703125" customWidth="1"/>
  </cols>
  <sheetData>
    <row r="1" spans="1:19" ht="22.9" customHeight="1">
      <c r="D1" s="1033"/>
      <c r="E1" s="1033"/>
      <c r="H1" s="44"/>
      <c r="J1" s="1155" t="s">
        <v>61</v>
      </c>
      <c r="K1" s="1155"/>
    </row>
    <row r="2" spans="1:19" ht="15">
      <c r="A2" s="1156" t="s">
        <v>0</v>
      </c>
      <c r="B2" s="1156"/>
      <c r="C2" s="1156"/>
      <c r="D2" s="1156"/>
      <c r="E2" s="1156"/>
      <c r="F2" s="1156"/>
      <c r="G2" s="1156"/>
      <c r="H2" s="1156"/>
      <c r="I2" s="1156"/>
      <c r="J2" s="1156"/>
    </row>
    <row r="3" spans="1:19" ht="18">
      <c r="A3" s="1170" t="s">
        <v>546</v>
      </c>
      <c r="B3" s="1170"/>
      <c r="C3" s="1170"/>
      <c r="D3" s="1170"/>
      <c r="E3" s="1170"/>
      <c r="F3" s="1170"/>
      <c r="G3" s="1170"/>
      <c r="H3" s="1170"/>
      <c r="I3" s="1170"/>
      <c r="J3" s="1170"/>
    </row>
    <row r="4" spans="1:19" ht="10.5" customHeight="1"/>
    <row r="5" spans="1:19" s="16" customFormat="1" ht="15.75" customHeight="1">
      <c r="A5" s="1394" t="s">
        <v>430</v>
      </c>
      <c r="B5" s="1394"/>
      <c r="C5" s="1394"/>
      <c r="D5" s="1394"/>
      <c r="E5" s="1394"/>
      <c r="F5" s="1394"/>
      <c r="G5" s="1394"/>
      <c r="H5" s="1394"/>
      <c r="I5" s="1394"/>
      <c r="J5" s="1394"/>
      <c r="K5" s="1394"/>
      <c r="L5" s="1394"/>
    </row>
    <row r="6" spans="1:19" s="16" customFormat="1" ht="15.75" customHeight="1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9" s="16" customFormat="1">
      <c r="A7" s="1037" t="s">
        <v>745</v>
      </c>
      <c r="B7" s="1037"/>
      <c r="I7" s="1189" t="s">
        <v>748</v>
      </c>
      <c r="J7" s="1189"/>
      <c r="K7" s="1189"/>
    </row>
    <row r="8" spans="1:19" s="14" customFormat="1" ht="15.75" hidden="1">
      <c r="C8" s="1156" t="s">
        <v>16</v>
      </c>
      <c r="D8" s="1156"/>
      <c r="E8" s="1156"/>
      <c r="F8" s="1156"/>
      <c r="G8" s="1156"/>
      <c r="H8" s="1156"/>
      <c r="I8" s="1156"/>
      <c r="J8" s="1156"/>
    </row>
    <row r="9" spans="1:19" ht="30" customHeight="1">
      <c r="A9" s="1153" t="s">
        <v>26</v>
      </c>
      <c r="B9" s="1153" t="s">
        <v>40</v>
      </c>
      <c r="C9" s="1102" t="s">
        <v>590</v>
      </c>
      <c r="D9" s="1103"/>
      <c r="E9" s="1102" t="s">
        <v>469</v>
      </c>
      <c r="F9" s="1103"/>
      <c r="G9" s="1102" t="s">
        <v>42</v>
      </c>
      <c r="H9" s="1103"/>
      <c r="I9" s="1089" t="s">
        <v>95</v>
      </c>
      <c r="J9" s="1089"/>
      <c r="K9" s="1153" t="s">
        <v>229</v>
      </c>
      <c r="R9" s="9"/>
      <c r="S9" s="13"/>
    </row>
    <row r="10" spans="1:19" s="15" customFormat="1" ht="63.75" customHeight="1">
      <c r="A10" s="1154"/>
      <c r="B10" s="1154"/>
      <c r="C10" s="5" t="s">
        <v>43</v>
      </c>
      <c r="D10" s="5" t="s">
        <v>94</v>
      </c>
      <c r="E10" s="5" t="s">
        <v>43</v>
      </c>
      <c r="F10" s="5" t="s">
        <v>94</v>
      </c>
      <c r="G10" s="5" t="s">
        <v>43</v>
      </c>
      <c r="H10" s="5" t="s">
        <v>94</v>
      </c>
      <c r="I10" s="5" t="s">
        <v>126</v>
      </c>
      <c r="J10" s="5" t="s">
        <v>127</v>
      </c>
      <c r="K10" s="1154"/>
    </row>
    <row r="11" spans="1:19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</row>
    <row r="12" spans="1:19">
      <c r="A12" s="8">
        <v>1</v>
      </c>
      <c r="B12" s="360" t="s">
        <v>721</v>
      </c>
      <c r="C12" s="362">
        <v>0</v>
      </c>
      <c r="D12" s="362">
        <v>0</v>
      </c>
      <c r="E12" s="362">
        <v>0</v>
      </c>
      <c r="F12" s="362">
        <v>0</v>
      </c>
      <c r="G12" s="362">
        <v>0</v>
      </c>
      <c r="H12" s="362">
        <v>0</v>
      </c>
      <c r="I12" s="362">
        <v>0</v>
      </c>
      <c r="J12" s="362">
        <v>0</v>
      </c>
      <c r="K12" s="362">
        <v>0</v>
      </c>
    </row>
    <row r="13" spans="1:19">
      <c r="A13" s="8">
        <v>2</v>
      </c>
      <c r="B13" s="360" t="s">
        <v>671</v>
      </c>
      <c r="C13">
        <v>1964</v>
      </c>
      <c r="D13">
        <v>98.2</v>
      </c>
      <c r="E13" s="362">
        <v>2230</v>
      </c>
      <c r="F13" s="362">
        <f>E13*5000/100000</f>
        <v>111.5</v>
      </c>
      <c r="G13" s="362">
        <v>0</v>
      </c>
      <c r="H13" s="362">
        <v>0</v>
      </c>
      <c r="I13" s="362">
        <v>0</v>
      </c>
      <c r="J13" s="362">
        <v>0</v>
      </c>
      <c r="K13" s="362">
        <v>0</v>
      </c>
    </row>
    <row r="14" spans="1:19">
      <c r="A14" s="8">
        <v>3</v>
      </c>
      <c r="B14" s="360" t="s">
        <v>672</v>
      </c>
      <c r="C14" s="362">
        <v>2281</v>
      </c>
      <c r="D14" s="362">
        <v>114.05</v>
      </c>
      <c r="E14" s="362">
        <v>1913</v>
      </c>
      <c r="F14" s="362">
        <f t="shared" ref="F14:F62" si="0">E14*5000/100000</f>
        <v>95.65</v>
      </c>
      <c r="G14" s="362">
        <v>0</v>
      </c>
      <c r="H14" s="362">
        <v>0</v>
      </c>
      <c r="I14" s="362">
        <v>0</v>
      </c>
      <c r="J14" s="362">
        <v>0</v>
      </c>
      <c r="K14" s="362">
        <v>0</v>
      </c>
    </row>
    <row r="15" spans="1:19">
      <c r="A15" s="8">
        <v>4</v>
      </c>
      <c r="B15" s="360" t="s">
        <v>673</v>
      </c>
      <c r="C15" s="362">
        <v>1498</v>
      </c>
      <c r="D15" s="362">
        <v>74.900000000000006</v>
      </c>
      <c r="E15" s="362">
        <v>1447</v>
      </c>
      <c r="F15" s="362">
        <f t="shared" si="0"/>
        <v>72.349999999999994</v>
      </c>
      <c r="G15" s="362">
        <v>0</v>
      </c>
      <c r="H15" s="362">
        <v>0</v>
      </c>
      <c r="I15" s="362">
        <v>0</v>
      </c>
      <c r="J15" s="362">
        <v>0</v>
      </c>
      <c r="K15" s="362">
        <v>0</v>
      </c>
    </row>
    <row r="16" spans="1:19">
      <c r="A16" s="8">
        <v>5</v>
      </c>
      <c r="B16" s="360" t="s">
        <v>674</v>
      </c>
      <c r="C16" s="362">
        <v>2788</v>
      </c>
      <c r="D16" s="362">
        <v>139.4</v>
      </c>
      <c r="E16" s="362">
        <v>2737</v>
      </c>
      <c r="F16" s="362">
        <f t="shared" si="0"/>
        <v>136.85</v>
      </c>
      <c r="G16" s="362">
        <v>0</v>
      </c>
      <c r="H16" s="362">
        <v>0</v>
      </c>
      <c r="I16" s="362">
        <v>0</v>
      </c>
      <c r="J16" s="362">
        <v>0</v>
      </c>
      <c r="K16" s="362">
        <v>0</v>
      </c>
    </row>
    <row r="17" spans="1:11">
      <c r="A17" s="8">
        <v>6</v>
      </c>
      <c r="B17" s="360" t="s">
        <v>675</v>
      </c>
      <c r="C17" s="362">
        <v>3434</v>
      </c>
      <c r="D17" s="362">
        <v>171.7</v>
      </c>
      <c r="E17" s="362">
        <v>3383</v>
      </c>
      <c r="F17" s="362">
        <f t="shared" si="0"/>
        <v>169.15</v>
      </c>
      <c r="G17" s="362">
        <v>0</v>
      </c>
      <c r="H17" s="362">
        <v>0</v>
      </c>
      <c r="I17" s="362">
        <v>0</v>
      </c>
      <c r="J17" s="362">
        <v>0</v>
      </c>
      <c r="K17" s="362">
        <v>0</v>
      </c>
    </row>
    <row r="18" spans="1:11">
      <c r="A18" s="8">
        <v>7</v>
      </c>
      <c r="B18" s="360" t="s">
        <v>676</v>
      </c>
      <c r="C18" s="362">
        <v>2944</v>
      </c>
      <c r="D18" s="362">
        <v>147.19999999999999</v>
      </c>
      <c r="E18" s="362">
        <v>2893</v>
      </c>
      <c r="F18" s="362">
        <f t="shared" si="0"/>
        <v>144.65</v>
      </c>
      <c r="G18" s="362">
        <v>0</v>
      </c>
      <c r="H18" s="362">
        <v>0</v>
      </c>
      <c r="I18" s="362">
        <v>0</v>
      </c>
      <c r="J18" s="362">
        <v>0</v>
      </c>
      <c r="K18" s="362">
        <v>0</v>
      </c>
    </row>
    <row r="19" spans="1:11">
      <c r="A19" s="8">
        <v>8</v>
      </c>
      <c r="B19" s="360" t="s">
        <v>677</v>
      </c>
      <c r="C19" s="362">
        <v>2622</v>
      </c>
      <c r="D19" s="362">
        <v>131.1</v>
      </c>
      <c r="E19" s="362">
        <v>2493</v>
      </c>
      <c r="F19" s="362">
        <f t="shared" si="0"/>
        <v>124.65</v>
      </c>
      <c r="G19" s="362">
        <v>78</v>
      </c>
      <c r="H19" s="362">
        <v>10.199999999999999</v>
      </c>
      <c r="I19" s="362">
        <v>0</v>
      </c>
      <c r="J19" s="362">
        <v>0</v>
      </c>
      <c r="K19" s="362">
        <v>0</v>
      </c>
    </row>
    <row r="20" spans="1:11">
      <c r="A20" s="8">
        <v>9</v>
      </c>
      <c r="B20" s="360" t="s">
        <v>678</v>
      </c>
      <c r="C20" s="362">
        <v>2302</v>
      </c>
      <c r="D20" s="362">
        <v>115.1</v>
      </c>
      <c r="E20" s="362">
        <v>2251</v>
      </c>
      <c r="F20" s="362">
        <f t="shared" si="0"/>
        <v>112.55</v>
      </c>
      <c r="G20" s="362">
        <v>0</v>
      </c>
      <c r="H20" s="362">
        <v>0</v>
      </c>
      <c r="I20" s="362">
        <v>0</v>
      </c>
      <c r="J20" s="362">
        <v>0</v>
      </c>
      <c r="K20" s="362">
        <v>0</v>
      </c>
    </row>
    <row r="21" spans="1:11">
      <c r="A21" s="8">
        <v>10</v>
      </c>
      <c r="B21" s="360" t="s">
        <v>679</v>
      </c>
      <c r="C21" s="362">
        <v>922</v>
      </c>
      <c r="D21" s="362">
        <v>46.1</v>
      </c>
      <c r="E21" s="362">
        <v>871</v>
      </c>
      <c r="F21" s="362">
        <f t="shared" si="0"/>
        <v>43.55</v>
      </c>
      <c r="G21" s="374">
        <v>0</v>
      </c>
      <c r="H21" s="362">
        <v>0</v>
      </c>
      <c r="I21" s="362">
        <v>0</v>
      </c>
      <c r="J21" s="362">
        <v>0</v>
      </c>
      <c r="K21" s="362">
        <v>0</v>
      </c>
    </row>
    <row r="22" spans="1:11">
      <c r="A22" s="8">
        <v>11</v>
      </c>
      <c r="B22" s="360" t="s">
        <v>680</v>
      </c>
      <c r="C22" s="362">
        <v>2878</v>
      </c>
      <c r="D22" s="362">
        <v>143.9</v>
      </c>
      <c r="E22" s="362">
        <v>2827</v>
      </c>
      <c r="F22" s="362">
        <f t="shared" si="0"/>
        <v>141.35</v>
      </c>
      <c r="G22" s="362">
        <v>0</v>
      </c>
      <c r="H22" s="362">
        <v>0</v>
      </c>
      <c r="I22" s="362">
        <v>0</v>
      </c>
      <c r="J22" s="362">
        <v>0</v>
      </c>
      <c r="K22" s="362">
        <v>0</v>
      </c>
    </row>
    <row r="23" spans="1:11">
      <c r="A23" s="8">
        <v>12</v>
      </c>
      <c r="B23" s="360" t="s">
        <v>681</v>
      </c>
      <c r="C23" s="362">
        <v>3780</v>
      </c>
      <c r="D23" s="362">
        <v>189</v>
      </c>
      <c r="E23" s="362">
        <v>3729</v>
      </c>
      <c r="F23" s="362">
        <f t="shared" si="0"/>
        <v>186.45</v>
      </c>
      <c r="G23" s="362">
        <v>0</v>
      </c>
      <c r="H23" s="362">
        <v>0</v>
      </c>
      <c r="I23" s="362">
        <v>0</v>
      </c>
      <c r="J23" s="362">
        <v>0</v>
      </c>
      <c r="K23" s="362">
        <v>0</v>
      </c>
    </row>
    <row r="24" spans="1:11">
      <c r="A24" s="8">
        <v>13</v>
      </c>
      <c r="B24" s="360" t="s">
        <v>682</v>
      </c>
      <c r="C24" s="362">
        <v>1877</v>
      </c>
      <c r="D24" s="362">
        <v>93.85</v>
      </c>
      <c r="E24" s="362">
        <v>1826</v>
      </c>
      <c r="F24" s="362">
        <f t="shared" si="0"/>
        <v>91.3</v>
      </c>
      <c r="G24" s="362">
        <v>0</v>
      </c>
      <c r="H24" s="362">
        <v>0</v>
      </c>
      <c r="I24" s="362">
        <v>0</v>
      </c>
      <c r="J24" s="362">
        <v>0</v>
      </c>
      <c r="K24" s="362">
        <v>0</v>
      </c>
    </row>
    <row r="25" spans="1:11">
      <c r="A25" s="8">
        <v>14</v>
      </c>
      <c r="B25" s="360" t="s">
        <v>683</v>
      </c>
      <c r="C25" s="362">
        <v>1397</v>
      </c>
      <c r="D25" s="362">
        <v>69.849999999999994</v>
      </c>
      <c r="E25" s="362">
        <v>1346</v>
      </c>
      <c r="F25" s="362">
        <f t="shared" si="0"/>
        <v>67.3</v>
      </c>
      <c r="G25" s="362">
        <v>0</v>
      </c>
      <c r="H25" s="362">
        <v>0</v>
      </c>
      <c r="I25" s="362">
        <v>0</v>
      </c>
      <c r="J25" s="362">
        <v>0</v>
      </c>
      <c r="K25" s="362">
        <v>0</v>
      </c>
    </row>
    <row r="26" spans="1:11">
      <c r="A26" s="8">
        <v>15</v>
      </c>
      <c r="B26" s="360" t="s">
        <v>684</v>
      </c>
      <c r="C26" s="362">
        <v>2246</v>
      </c>
      <c r="D26" s="362">
        <v>112.3</v>
      </c>
      <c r="E26" s="362">
        <v>2195</v>
      </c>
      <c r="F26" s="362">
        <f t="shared" si="0"/>
        <v>109.75</v>
      </c>
      <c r="G26" s="362">
        <v>0</v>
      </c>
      <c r="H26" s="362">
        <v>0</v>
      </c>
      <c r="I26" s="362">
        <v>0</v>
      </c>
      <c r="J26" s="362">
        <v>0</v>
      </c>
      <c r="K26" s="362">
        <v>0</v>
      </c>
    </row>
    <row r="27" spans="1:11">
      <c r="A27" s="8">
        <v>16</v>
      </c>
      <c r="B27" s="360" t="s">
        <v>685</v>
      </c>
      <c r="C27" s="362">
        <v>4164</v>
      </c>
      <c r="D27" s="362">
        <v>208.2</v>
      </c>
      <c r="E27" s="362">
        <v>4113</v>
      </c>
      <c r="F27" s="362">
        <f t="shared" si="0"/>
        <v>205.65</v>
      </c>
      <c r="G27" s="362">
        <v>0</v>
      </c>
      <c r="H27" s="362">
        <v>0</v>
      </c>
      <c r="I27" s="362">
        <v>0</v>
      </c>
      <c r="J27" s="362">
        <v>0</v>
      </c>
      <c r="K27" s="362">
        <v>0</v>
      </c>
    </row>
    <row r="28" spans="1:11">
      <c r="A28" s="8">
        <v>17</v>
      </c>
      <c r="B28" s="360" t="s">
        <v>686</v>
      </c>
      <c r="C28" s="362">
        <v>1884</v>
      </c>
      <c r="D28" s="362">
        <v>94.2</v>
      </c>
      <c r="E28" s="362">
        <v>1833</v>
      </c>
      <c r="F28" s="362">
        <f t="shared" si="0"/>
        <v>91.65</v>
      </c>
      <c r="G28" s="362">
        <v>0</v>
      </c>
      <c r="H28" s="362">
        <v>0</v>
      </c>
      <c r="I28" s="362">
        <v>0</v>
      </c>
      <c r="J28" s="362">
        <v>0</v>
      </c>
      <c r="K28" s="362">
        <v>0</v>
      </c>
    </row>
    <row r="29" spans="1:11">
      <c r="A29" s="8">
        <v>18</v>
      </c>
      <c r="B29" s="360" t="s">
        <v>687</v>
      </c>
      <c r="C29" s="362">
        <v>2335</v>
      </c>
      <c r="D29" s="362">
        <v>116.75</v>
      </c>
      <c r="E29" s="362">
        <v>2284</v>
      </c>
      <c r="F29" s="362">
        <f t="shared" si="0"/>
        <v>114.2</v>
      </c>
      <c r="G29" s="362">
        <v>0</v>
      </c>
      <c r="H29" s="362">
        <v>0</v>
      </c>
      <c r="I29" s="362">
        <v>0</v>
      </c>
      <c r="J29" s="362">
        <v>0</v>
      </c>
      <c r="K29" s="362">
        <v>0</v>
      </c>
    </row>
    <row r="30" spans="1:11">
      <c r="A30" s="8">
        <v>19</v>
      </c>
      <c r="B30" s="360" t="s">
        <v>688</v>
      </c>
      <c r="C30" s="362">
        <v>2147</v>
      </c>
      <c r="D30" s="362">
        <v>107.35</v>
      </c>
      <c r="E30" s="362">
        <v>2096</v>
      </c>
      <c r="F30" s="362">
        <f t="shared" si="0"/>
        <v>104.8</v>
      </c>
      <c r="G30" s="362">
        <v>0</v>
      </c>
      <c r="H30" s="362">
        <v>0</v>
      </c>
      <c r="I30" s="362">
        <v>0</v>
      </c>
      <c r="J30" s="362">
        <v>0</v>
      </c>
      <c r="K30" s="362">
        <v>0</v>
      </c>
    </row>
    <row r="31" spans="1:11">
      <c r="A31" s="8">
        <v>20</v>
      </c>
      <c r="B31" s="360" t="s">
        <v>689</v>
      </c>
      <c r="C31" s="362">
        <v>887</v>
      </c>
      <c r="D31" s="362">
        <v>44.35</v>
      </c>
      <c r="E31" s="362">
        <v>836</v>
      </c>
      <c r="F31" s="362">
        <f t="shared" si="0"/>
        <v>41.8</v>
      </c>
      <c r="G31" s="362">
        <v>0</v>
      </c>
      <c r="H31" s="362">
        <v>0</v>
      </c>
      <c r="I31" s="362">
        <v>0</v>
      </c>
      <c r="J31" s="362">
        <v>0</v>
      </c>
      <c r="K31" s="362">
        <v>0</v>
      </c>
    </row>
    <row r="32" spans="1:11">
      <c r="A32" s="8">
        <v>21</v>
      </c>
      <c r="B32" s="360" t="s">
        <v>690</v>
      </c>
      <c r="C32" s="362">
        <v>1908</v>
      </c>
      <c r="D32" s="362">
        <v>95.4</v>
      </c>
      <c r="E32" s="362">
        <v>1857</v>
      </c>
      <c r="F32" s="362">
        <f t="shared" si="0"/>
        <v>92.85</v>
      </c>
      <c r="G32" s="362">
        <v>0</v>
      </c>
      <c r="H32" s="362">
        <v>0</v>
      </c>
      <c r="I32" s="362">
        <v>0</v>
      </c>
      <c r="J32" s="362">
        <v>0</v>
      </c>
      <c r="K32" s="362">
        <v>0</v>
      </c>
    </row>
    <row r="33" spans="1:11">
      <c r="A33" s="8">
        <v>22</v>
      </c>
      <c r="B33" s="360" t="s">
        <v>691</v>
      </c>
      <c r="C33" s="362">
        <v>1861</v>
      </c>
      <c r="D33" s="362">
        <v>93.05</v>
      </c>
      <c r="E33" s="362">
        <v>1810</v>
      </c>
      <c r="F33" s="362">
        <f t="shared" si="0"/>
        <v>90.5</v>
      </c>
      <c r="G33" s="362">
        <v>0</v>
      </c>
      <c r="H33" s="362">
        <v>0</v>
      </c>
      <c r="I33" s="362">
        <v>0</v>
      </c>
      <c r="J33" s="362">
        <v>0</v>
      </c>
      <c r="K33" s="362">
        <v>0</v>
      </c>
    </row>
    <row r="34" spans="1:11">
      <c r="A34" s="8">
        <v>23</v>
      </c>
      <c r="B34" s="360" t="s">
        <v>692</v>
      </c>
      <c r="C34" s="362">
        <v>2373</v>
      </c>
      <c r="D34" s="362">
        <v>118.65</v>
      </c>
      <c r="E34" s="362">
        <v>2322</v>
      </c>
      <c r="F34" s="362">
        <f t="shared" si="0"/>
        <v>116.1</v>
      </c>
      <c r="G34" s="362">
        <v>0</v>
      </c>
      <c r="H34" s="362">
        <v>0</v>
      </c>
      <c r="I34" s="362">
        <v>0</v>
      </c>
      <c r="J34" s="362">
        <v>0</v>
      </c>
      <c r="K34" s="362">
        <v>0</v>
      </c>
    </row>
    <row r="35" spans="1:11">
      <c r="A35" s="8">
        <v>24</v>
      </c>
      <c r="B35" s="360" t="s">
        <v>715</v>
      </c>
      <c r="C35" s="362">
        <v>2405</v>
      </c>
      <c r="D35" s="362">
        <v>120.25</v>
      </c>
      <c r="E35" s="362">
        <v>2354</v>
      </c>
      <c r="F35" s="362">
        <f t="shared" si="0"/>
        <v>117.7</v>
      </c>
      <c r="G35" s="362">
        <v>0</v>
      </c>
      <c r="H35" s="362">
        <v>0</v>
      </c>
      <c r="I35" s="362">
        <v>0</v>
      </c>
      <c r="J35" s="362">
        <v>0</v>
      </c>
      <c r="K35" s="362">
        <v>0</v>
      </c>
    </row>
    <row r="36" spans="1:11">
      <c r="A36" s="8">
        <v>25</v>
      </c>
      <c r="B36" s="360" t="s">
        <v>693</v>
      </c>
      <c r="C36" s="362">
        <v>1871</v>
      </c>
      <c r="D36" s="362">
        <v>93.55</v>
      </c>
      <c r="E36" s="362">
        <v>1820</v>
      </c>
      <c r="F36" s="362">
        <f t="shared" si="0"/>
        <v>91</v>
      </c>
      <c r="G36" s="362">
        <v>0</v>
      </c>
      <c r="H36" s="362">
        <v>0</v>
      </c>
      <c r="I36" s="362">
        <v>0</v>
      </c>
      <c r="J36" s="362">
        <v>0</v>
      </c>
      <c r="K36" s="362">
        <v>0</v>
      </c>
    </row>
    <row r="37" spans="1:11">
      <c r="A37" s="8">
        <v>26</v>
      </c>
      <c r="B37" s="360" t="s">
        <v>694</v>
      </c>
      <c r="C37" s="362">
        <v>1686</v>
      </c>
      <c r="D37" s="362">
        <v>84.3</v>
      </c>
      <c r="E37" s="362">
        <v>1635</v>
      </c>
      <c r="F37" s="362">
        <f t="shared" si="0"/>
        <v>81.75</v>
      </c>
      <c r="G37" s="362">
        <v>0</v>
      </c>
      <c r="H37" s="362">
        <v>0</v>
      </c>
      <c r="I37" s="362">
        <v>0</v>
      </c>
      <c r="J37" s="362">
        <v>0</v>
      </c>
      <c r="K37" s="362">
        <v>0</v>
      </c>
    </row>
    <row r="38" spans="1:11">
      <c r="A38" s="8">
        <v>27</v>
      </c>
      <c r="B38" s="360" t="s">
        <v>695</v>
      </c>
      <c r="C38" s="362">
        <v>3557</v>
      </c>
      <c r="D38" s="362">
        <v>177.85</v>
      </c>
      <c r="E38" s="362">
        <v>3506</v>
      </c>
      <c r="F38" s="362">
        <f t="shared" si="0"/>
        <v>175.3</v>
      </c>
      <c r="G38" s="362">
        <v>0</v>
      </c>
      <c r="H38" s="362">
        <v>0</v>
      </c>
      <c r="I38" s="362">
        <v>0</v>
      </c>
      <c r="J38" s="362">
        <v>0</v>
      </c>
      <c r="K38" s="362">
        <v>0</v>
      </c>
    </row>
    <row r="39" spans="1:11">
      <c r="A39" s="8">
        <v>28</v>
      </c>
      <c r="B39" s="360" t="s">
        <v>696</v>
      </c>
      <c r="C39" s="362">
        <v>2472</v>
      </c>
      <c r="D39" s="362">
        <v>123.6</v>
      </c>
      <c r="E39" s="362">
        <v>2421</v>
      </c>
      <c r="F39" s="362">
        <f t="shared" si="0"/>
        <v>121.05</v>
      </c>
      <c r="G39" s="362">
        <v>0</v>
      </c>
      <c r="H39" s="362">
        <v>0</v>
      </c>
      <c r="I39" s="362">
        <v>0</v>
      </c>
      <c r="J39" s="362">
        <v>0</v>
      </c>
      <c r="K39" s="362">
        <v>0</v>
      </c>
    </row>
    <row r="40" spans="1:11">
      <c r="A40" s="8">
        <v>29</v>
      </c>
      <c r="B40" s="360" t="s">
        <v>716</v>
      </c>
      <c r="C40" s="362">
        <v>1746</v>
      </c>
      <c r="D40" s="362">
        <v>87.300000000000011</v>
      </c>
      <c r="E40" s="362">
        <v>1695</v>
      </c>
      <c r="F40" s="362">
        <f t="shared" si="0"/>
        <v>84.75</v>
      </c>
      <c r="G40" s="362">
        <v>0</v>
      </c>
      <c r="H40" s="362">
        <v>0</v>
      </c>
      <c r="I40" s="362">
        <v>0</v>
      </c>
      <c r="J40" s="362">
        <v>0</v>
      </c>
      <c r="K40" s="362">
        <v>0</v>
      </c>
    </row>
    <row r="41" spans="1:11">
      <c r="A41" s="8">
        <v>30</v>
      </c>
      <c r="B41" s="360" t="s">
        <v>697</v>
      </c>
      <c r="C41" s="362">
        <v>2524</v>
      </c>
      <c r="D41" s="362">
        <v>126.2</v>
      </c>
      <c r="E41" s="362">
        <v>2473</v>
      </c>
      <c r="F41" s="362">
        <f t="shared" si="0"/>
        <v>123.65</v>
      </c>
      <c r="G41" s="362">
        <v>0</v>
      </c>
      <c r="H41" s="362">
        <v>0</v>
      </c>
      <c r="I41" s="362">
        <v>0</v>
      </c>
      <c r="J41" s="362">
        <v>0</v>
      </c>
      <c r="K41" s="362">
        <v>0</v>
      </c>
    </row>
    <row r="42" spans="1:11">
      <c r="A42" s="8">
        <v>31</v>
      </c>
      <c r="B42" s="360" t="s">
        <v>698</v>
      </c>
      <c r="C42" s="362">
        <v>1832</v>
      </c>
      <c r="D42" s="362">
        <v>91.6</v>
      </c>
      <c r="E42" s="362">
        <v>1781</v>
      </c>
      <c r="F42" s="362">
        <f t="shared" si="0"/>
        <v>89.05</v>
      </c>
      <c r="G42" s="362">
        <v>0</v>
      </c>
      <c r="H42" s="362">
        <v>0</v>
      </c>
      <c r="I42" s="362">
        <v>0</v>
      </c>
      <c r="J42" s="362">
        <v>0</v>
      </c>
      <c r="K42" s="362">
        <v>0</v>
      </c>
    </row>
    <row r="43" spans="1:11">
      <c r="A43" s="8">
        <v>32</v>
      </c>
      <c r="B43" s="360" t="s">
        <v>699</v>
      </c>
      <c r="C43" s="362">
        <v>1333</v>
      </c>
      <c r="D43" s="362">
        <v>66.650000000000006</v>
      </c>
      <c r="E43" s="362">
        <v>1282</v>
      </c>
      <c r="F43" s="362">
        <f t="shared" si="0"/>
        <v>64.099999999999994</v>
      </c>
      <c r="G43" s="362">
        <v>0</v>
      </c>
      <c r="H43" s="362">
        <v>0</v>
      </c>
      <c r="I43" s="362">
        <v>0</v>
      </c>
      <c r="J43" s="362">
        <v>0</v>
      </c>
      <c r="K43" s="362">
        <v>0</v>
      </c>
    </row>
    <row r="44" spans="1:11">
      <c r="A44" s="8">
        <v>33</v>
      </c>
      <c r="B44" s="360" t="s">
        <v>700</v>
      </c>
      <c r="C44" s="362">
        <v>2789</v>
      </c>
      <c r="D44" s="362">
        <v>139.44999999999999</v>
      </c>
      <c r="E44" s="362">
        <v>2738</v>
      </c>
      <c r="F44" s="362">
        <f t="shared" si="0"/>
        <v>136.9</v>
      </c>
      <c r="G44" s="362">
        <v>0</v>
      </c>
      <c r="H44" s="362">
        <v>0</v>
      </c>
      <c r="I44" s="362">
        <v>0</v>
      </c>
      <c r="J44" s="362">
        <v>0</v>
      </c>
      <c r="K44" s="362">
        <v>0</v>
      </c>
    </row>
    <row r="45" spans="1:11">
      <c r="A45" s="8">
        <v>34</v>
      </c>
      <c r="B45" s="360" t="s">
        <v>701</v>
      </c>
      <c r="C45" s="362">
        <v>2675</v>
      </c>
      <c r="D45" s="362">
        <v>133.75</v>
      </c>
      <c r="E45" s="362">
        <v>2624</v>
      </c>
      <c r="F45" s="362">
        <f t="shared" si="0"/>
        <v>131.19999999999999</v>
      </c>
      <c r="G45" s="362">
        <v>0</v>
      </c>
      <c r="H45" s="362">
        <v>0</v>
      </c>
      <c r="I45" s="362">
        <v>0</v>
      </c>
      <c r="J45" s="362">
        <v>0</v>
      </c>
      <c r="K45" s="362">
        <v>0</v>
      </c>
    </row>
    <row r="46" spans="1:11">
      <c r="A46" s="8">
        <v>35</v>
      </c>
      <c r="B46" s="360" t="s">
        <v>702</v>
      </c>
      <c r="C46" s="362">
        <v>2817</v>
      </c>
      <c r="D46" s="362">
        <v>140.85</v>
      </c>
      <c r="E46" s="362">
        <v>2766</v>
      </c>
      <c r="F46" s="362">
        <f t="shared" si="0"/>
        <v>138.30000000000001</v>
      </c>
      <c r="G46" s="362">
        <v>0</v>
      </c>
      <c r="H46" s="362">
        <v>0</v>
      </c>
      <c r="I46" s="362">
        <v>0</v>
      </c>
      <c r="J46" s="362">
        <v>0</v>
      </c>
      <c r="K46" s="362">
        <v>0</v>
      </c>
    </row>
    <row r="47" spans="1:11">
      <c r="A47" s="8">
        <v>36</v>
      </c>
      <c r="B47" s="360" t="s">
        <v>717</v>
      </c>
      <c r="C47" s="362">
        <v>2277</v>
      </c>
      <c r="D47" s="362">
        <v>113.85</v>
      </c>
      <c r="E47" s="362">
        <v>2226</v>
      </c>
      <c r="F47" s="362">
        <f t="shared" si="0"/>
        <v>111.3</v>
      </c>
      <c r="G47" s="362">
        <v>0</v>
      </c>
      <c r="H47" s="362">
        <v>0</v>
      </c>
      <c r="I47" s="362">
        <v>0</v>
      </c>
      <c r="J47" s="362">
        <v>0</v>
      </c>
      <c r="K47" s="362">
        <v>0</v>
      </c>
    </row>
    <row r="48" spans="1:11">
      <c r="A48" s="8">
        <v>37</v>
      </c>
      <c r="B48" s="360" t="s">
        <v>703</v>
      </c>
      <c r="C48" s="362">
        <v>4837</v>
      </c>
      <c r="D48" s="362">
        <v>241.85</v>
      </c>
      <c r="E48" s="362">
        <v>4786</v>
      </c>
      <c r="F48" s="362">
        <f t="shared" si="0"/>
        <v>239.3</v>
      </c>
      <c r="G48" s="362">
        <v>0</v>
      </c>
      <c r="H48" s="362">
        <v>0</v>
      </c>
      <c r="I48" s="362">
        <v>0</v>
      </c>
      <c r="J48" s="362">
        <v>0</v>
      </c>
      <c r="K48" s="362">
        <v>0</v>
      </c>
    </row>
    <row r="49" spans="1:11">
      <c r="A49" s="8">
        <v>38</v>
      </c>
      <c r="B49" s="360" t="s">
        <v>704</v>
      </c>
      <c r="C49" s="362">
        <v>3308</v>
      </c>
      <c r="D49" s="362">
        <v>165.4</v>
      </c>
      <c r="E49" s="362">
        <v>3257</v>
      </c>
      <c r="F49" s="362">
        <f t="shared" si="0"/>
        <v>162.85</v>
      </c>
      <c r="G49" s="362">
        <v>0</v>
      </c>
      <c r="H49" s="362">
        <v>0</v>
      </c>
      <c r="I49" s="362">
        <v>0</v>
      </c>
      <c r="J49" s="362">
        <v>0</v>
      </c>
      <c r="K49" s="362">
        <v>0</v>
      </c>
    </row>
    <row r="50" spans="1:11">
      <c r="A50" s="8">
        <v>39</v>
      </c>
      <c r="B50" s="360" t="s">
        <v>705</v>
      </c>
      <c r="C50" s="362">
        <v>3446</v>
      </c>
      <c r="D50" s="362">
        <v>172.3</v>
      </c>
      <c r="E50" s="362">
        <v>3395</v>
      </c>
      <c r="F50" s="362">
        <f t="shared" si="0"/>
        <v>169.75</v>
      </c>
      <c r="G50" s="362">
        <v>0</v>
      </c>
      <c r="H50" s="362">
        <v>0</v>
      </c>
      <c r="I50" s="362">
        <v>0</v>
      </c>
      <c r="J50" s="362">
        <v>0</v>
      </c>
      <c r="K50" s="362">
        <v>0</v>
      </c>
    </row>
    <row r="51" spans="1:11">
      <c r="A51" s="8">
        <v>40</v>
      </c>
      <c r="B51" s="360" t="s">
        <v>706</v>
      </c>
      <c r="C51" s="362">
        <v>2051</v>
      </c>
      <c r="D51" s="362">
        <v>102.55</v>
      </c>
      <c r="E51" s="362">
        <v>2000</v>
      </c>
      <c r="F51" s="362">
        <f t="shared" si="0"/>
        <v>100</v>
      </c>
      <c r="G51" s="362">
        <v>0</v>
      </c>
      <c r="H51" s="362">
        <v>0</v>
      </c>
      <c r="I51" s="362">
        <v>0</v>
      </c>
      <c r="J51" s="362">
        <v>0</v>
      </c>
      <c r="K51" s="362">
        <v>0</v>
      </c>
    </row>
    <row r="52" spans="1:11">
      <c r="A52" s="8">
        <v>41</v>
      </c>
      <c r="B52" s="360" t="s">
        <v>707</v>
      </c>
      <c r="C52" s="362">
        <v>2968</v>
      </c>
      <c r="D52" s="362">
        <v>148.4</v>
      </c>
      <c r="E52" s="362">
        <v>2917</v>
      </c>
      <c r="F52" s="362">
        <f t="shared" si="0"/>
        <v>145.85</v>
      </c>
      <c r="G52" s="362">
        <v>0</v>
      </c>
      <c r="H52" s="362">
        <v>0</v>
      </c>
      <c r="I52" s="362">
        <v>0</v>
      </c>
      <c r="J52" s="362">
        <v>0</v>
      </c>
      <c r="K52" s="362">
        <v>0</v>
      </c>
    </row>
    <row r="53" spans="1:11">
      <c r="A53" s="8">
        <v>42</v>
      </c>
      <c r="B53" s="360" t="s">
        <v>708</v>
      </c>
      <c r="C53" s="362">
        <v>2288</v>
      </c>
      <c r="D53" s="362">
        <v>114.4</v>
      </c>
      <c r="E53" s="362">
        <v>2237</v>
      </c>
      <c r="F53" s="362">
        <f t="shared" si="0"/>
        <v>111.85</v>
      </c>
      <c r="G53" s="362">
        <v>0</v>
      </c>
      <c r="H53" s="362">
        <v>0</v>
      </c>
      <c r="I53" s="362">
        <v>0</v>
      </c>
      <c r="J53" s="362">
        <v>0</v>
      </c>
      <c r="K53" s="362">
        <v>0</v>
      </c>
    </row>
    <row r="54" spans="1:11">
      <c r="A54" s="8">
        <v>43</v>
      </c>
      <c r="B54" s="360" t="s">
        <v>709</v>
      </c>
      <c r="C54" s="362">
        <v>2549</v>
      </c>
      <c r="D54" s="362">
        <v>127.45</v>
      </c>
      <c r="E54" s="362">
        <v>2498</v>
      </c>
      <c r="F54" s="362">
        <f t="shared" si="0"/>
        <v>124.9</v>
      </c>
      <c r="G54" s="362">
        <v>0</v>
      </c>
      <c r="H54" s="362">
        <v>0</v>
      </c>
      <c r="I54" s="362">
        <v>0</v>
      </c>
      <c r="J54" s="362">
        <v>0</v>
      </c>
      <c r="K54" s="362">
        <v>0</v>
      </c>
    </row>
    <row r="55" spans="1:11">
      <c r="A55" s="8">
        <v>44</v>
      </c>
      <c r="B55" s="370" t="s">
        <v>710</v>
      </c>
      <c r="C55" s="374">
        <v>1327</v>
      </c>
      <c r="D55" s="374">
        <v>66.349999999999994</v>
      </c>
      <c r="E55">
        <v>2793</v>
      </c>
      <c r="F55" s="362">
        <f t="shared" si="0"/>
        <v>139.65</v>
      </c>
      <c r="G55">
        <v>0</v>
      </c>
      <c r="H55">
        <v>0</v>
      </c>
      <c r="I55">
        <v>0</v>
      </c>
      <c r="J55">
        <v>0</v>
      </c>
      <c r="K55">
        <v>0</v>
      </c>
    </row>
    <row r="56" spans="1:11">
      <c r="A56" s="8">
        <v>45</v>
      </c>
      <c r="B56" s="360" t="s">
        <v>711</v>
      </c>
      <c r="C56" s="362">
        <v>2844</v>
      </c>
      <c r="D56" s="362">
        <v>142.19999999999999</v>
      </c>
      <c r="E56" s="362">
        <v>1274</v>
      </c>
      <c r="F56" s="362">
        <f t="shared" si="0"/>
        <v>63.7</v>
      </c>
      <c r="G56" s="362">
        <v>0</v>
      </c>
      <c r="H56" s="362">
        <v>0</v>
      </c>
      <c r="I56" s="362">
        <v>2</v>
      </c>
      <c r="J56" s="362">
        <v>0.1</v>
      </c>
      <c r="K56" s="362">
        <v>0</v>
      </c>
    </row>
    <row r="57" spans="1:11">
      <c r="A57" s="8">
        <v>46</v>
      </c>
      <c r="B57" s="360" t="s">
        <v>712</v>
      </c>
      <c r="C57" s="362">
        <v>2466</v>
      </c>
      <c r="D57" s="362">
        <v>123.3</v>
      </c>
      <c r="E57" s="362">
        <v>2415</v>
      </c>
      <c r="F57" s="362">
        <f t="shared" si="0"/>
        <v>120.75</v>
      </c>
      <c r="G57" s="362">
        <v>0</v>
      </c>
      <c r="H57" s="362">
        <v>0</v>
      </c>
      <c r="I57" s="362">
        <v>0</v>
      </c>
      <c r="J57" s="362">
        <v>0</v>
      </c>
      <c r="K57" s="362">
        <v>0</v>
      </c>
    </row>
    <row r="58" spans="1:11">
      <c r="A58" s="8">
        <v>47</v>
      </c>
      <c r="B58" s="360" t="s">
        <v>713</v>
      </c>
      <c r="C58" s="362">
        <v>2095</v>
      </c>
      <c r="D58" s="362">
        <v>104.75</v>
      </c>
      <c r="E58" s="362">
        <v>2044</v>
      </c>
      <c r="F58" s="362">
        <f t="shared" si="0"/>
        <v>102.2</v>
      </c>
      <c r="G58" s="362">
        <v>0</v>
      </c>
      <c r="H58" s="362">
        <v>0</v>
      </c>
      <c r="I58" s="362">
        <v>0</v>
      </c>
      <c r="J58" s="362">
        <v>0</v>
      </c>
      <c r="K58" s="362">
        <v>0</v>
      </c>
    </row>
    <row r="59" spans="1:11">
      <c r="A59" s="8">
        <v>48</v>
      </c>
      <c r="B59" s="360" t="s">
        <v>718</v>
      </c>
      <c r="C59" s="362">
        <v>2639</v>
      </c>
      <c r="D59" s="362">
        <v>131.94999999999999</v>
      </c>
      <c r="E59" s="362">
        <v>2588</v>
      </c>
      <c r="F59" s="362">
        <f t="shared" si="0"/>
        <v>129.4</v>
      </c>
      <c r="G59" s="362">
        <v>0</v>
      </c>
      <c r="H59" s="362">
        <v>0</v>
      </c>
      <c r="I59" s="362">
        <v>0</v>
      </c>
      <c r="J59" s="362">
        <v>0</v>
      </c>
      <c r="K59" s="362">
        <v>0</v>
      </c>
    </row>
    <row r="60" spans="1:11">
      <c r="A60" s="8">
        <v>49</v>
      </c>
      <c r="B60" s="360" t="s">
        <v>719</v>
      </c>
      <c r="C60" s="362">
        <v>2260</v>
      </c>
      <c r="D60" s="362">
        <v>113</v>
      </c>
      <c r="E60" s="362">
        <v>2173</v>
      </c>
      <c r="F60" s="362">
        <f t="shared" si="0"/>
        <v>108.65</v>
      </c>
      <c r="G60" s="362">
        <v>36</v>
      </c>
      <c r="H60" s="362">
        <v>1.8</v>
      </c>
      <c r="I60" s="361">
        <v>0</v>
      </c>
      <c r="J60" s="362">
        <v>0</v>
      </c>
      <c r="K60" s="362">
        <v>0</v>
      </c>
    </row>
    <row r="61" spans="1:11">
      <c r="A61" s="8">
        <v>50</v>
      </c>
      <c r="B61" s="360" t="s">
        <v>714</v>
      </c>
      <c r="C61" s="362">
        <v>895</v>
      </c>
      <c r="D61" s="362">
        <v>44.75</v>
      </c>
      <c r="E61" s="362">
        <v>829</v>
      </c>
      <c r="F61" s="362">
        <f t="shared" si="0"/>
        <v>41.45</v>
      </c>
      <c r="G61" s="362">
        <v>0</v>
      </c>
      <c r="H61" s="362">
        <v>0</v>
      </c>
      <c r="I61" s="362">
        <v>0</v>
      </c>
      <c r="J61" s="362">
        <v>0</v>
      </c>
      <c r="K61" s="362">
        <v>0</v>
      </c>
    </row>
    <row r="62" spans="1:11">
      <c r="A62" s="8">
        <v>51</v>
      </c>
      <c r="B62" s="360" t="s">
        <v>720</v>
      </c>
      <c r="C62" s="362">
        <v>2823</v>
      </c>
      <c r="D62" s="362">
        <v>141.15</v>
      </c>
      <c r="E62" s="362">
        <v>2772</v>
      </c>
      <c r="F62" s="362">
        <f t="shared" si="0"/>
        <v>138.6</v>
      </c>
      <c r="G62" s="362">
        <v>0</v>
      </c>
      <c r="H62" s="362">
        <v>0</v>
      </c>
      <c r="I62" s="362">
        <v>0</v>
      </c>
      <c r="J62" s="362">
        <v>0</v>
      </c>
      <c r="K62" s="362">
        <v>0</v>
      </c>
    </row>
    <row r="63" spans="1:11" s="13" customFormat="1">
      <c r="A63" s="1049" t="s">
        <v>19</v>
      </c>
      <c r="B63" s="1051"/>
      <c r="C63" s="31">
        <f>SUM(C12:C62)</f>
        <v>119272</v>
      </c>
      <c r="D63" s="31">
        <f t="shared" ref="D63" si="1">SUM(D12:D62)</f>
        <v>5963.5999999999995</v>
      </c>
      <c r="E63" s="31">
        <f>SUM(E12:E62)</f>
        <v>116591</v>
      </c>
      <c r="F63" s="31">
        <f>SUM(F12:F62)</f>
        <v>5829.55</v>
      </c>
      <c r="G63" s="31">
        <v>114</v>
      </c>
      <c r="H63" s="31">
        <v>12</v>
      </c>
      <c r="I63" s="31">
        <v>2</v>
      </c>
      <c r="J63" s="31">
        <v>0.1</v>
      </c>
      <c r="K63" s="31">
        <v>0</v>
      </c>
    </row>
    <row r="64" spans="1:11" s="13" customFormat="1"/>
    <row r="65" spans="1:16" s="13" customFormat="1">
      <c r="A65" s="11" t="s">
        <v>44</v>
      </c>
    </row>
    <row r="66" spans="1:16" ht="15.75" customHeight="1">
      <c r="C66" s="1148"/>
      <c r="D66" s="1148"/>
      <c r="E66" s="1148"/>
      <c r="F66" s="1148"/>
    </row>
    <row r="67" spans="1:16" s="16" customFormat="1" ht="13.9" customHeight="1">
      <c r="B67" s="86"/>
      <c r="C67" s="86"/>
      <c r="D67" s="86"/>
      <c r="E67" s="86"/>
      <c r="F67" s="86"/>
      <c r="G67" s="86"/>
      <c r="H67" s="86"/>
      <c r="I67" s="1038" t="s">
        <v>13</v>
      </c>
      <c r="J67" s="1038"/>
      <c r="K67" s="86"/>
      <c r="L67" s="86"/>
      <c r="M67" s="86"/>
      <c r="N67" s="86"/>
      <c r="O67" s="86"/>
      <c r="P67" s="86"/>
    </row>
    <row r="68" spans="1:16" s="16" customFormat="1" ht="13.15" customHeight="1">
      <c r="A68" s="1039" t="s">
        <v>14</v>
      </c>
      <c r="B68" s="1039"/>
      <c r="C68" s="1039"/>
      <c r="D68" s="1039"/>
      <c r="E68" s="1039"/>
      <c r="F68" s="1039"/>
      <c r="G68" s="1039"/>
      <c r="H68" s="1039"/>
      <c r="I68" s="1039"/>
      <c r="J68" s="1039"/>
      <c r="K68" s="86"/>
      <c r="L68" s="86"/>
      <c r="M68" s="86"/>
      <c r="N68" s="86"/>
      <c r="O68" s="86"/>
      <c r="P68" s="86"/>
    </row>
    <row r="69" spans="1:16" s="16" customFormat="1" ht="13.15" customHeight="1">
      <c r="A69" s="1039" t="s">
        <v>20</v>
      </c>
      <c r="B69" s="1039"/>
      <c r="C69" s="1039"/>
      <c r="D69" s="1039"/>
      <c r="E69" s="1039"/>
      <c r="F69" s="1039"/>
      <c r="G69" s="1039"/>
      <c r="H69" s="1039"/>
      <c r="I69" s="1039"/>
      <c r="J69" s="1039"/>
      <c r="K69" s="86"/>
      <c r="L69" s="86"/>
      <c r="M69" s="86"/>
      <c r="N69" s="86"/>
      <c r="O69" s="86"/>
      <c r="P69" s="86"/>
    </row>
    <row r="70" spans="1:16" s="16" customFormat="1">
      <c r="A70" s="15" t="s">
        <v>23</v>
      </c>
      <c r="B70" s="15"/>
      <c r="C70" s="15"/>
      <c r="D70" s="15"/>
      <c r="E70" s="15"/>
      <c r="F70" s="15"/>
      <c r="H70" s="1033" t="s">
        <v>24</v>
      </c>
      <c r="I70" s="1033"/>
    </row>
    <row r="71" spans="1:16" s="16" customFormat="1">
      <c r="A71" s="15"/>
    </row>
    <row r="72" spans="1:16">
      <c r="A72" s="1147"/>
      <c r="B72" s="1147"/>
      <c r="C72" s="1147"/>
      <c r="D72" s="1147"/>
      <c r="E72" s="1147"/>
      <c r="F72" s="1147"/>
      <c r="G72" s="1147"/>
      <c r="H72" s="1147"/>
      <c r="I72" s="1147"/>
      <c r="J72" s="1147"/>
    </row>
    <row r="74" spans="1:16">
      <c r="E74">
        <f>E63+'AT12A_KD-Replacement-f'!E63</f>
        <v>200294</v>
      </c>
      <c r="F74">
        <f>F63+'AT12A_KD-Replacement-f'!F63</f>
        <v>10014.700000000001</v>
      </c>
      <c r="G74">
        <f>G63+'AT12A_KD-Replacement-f'!G63</f>
        <v>4698</v>
      </c>
      <c r="H74">
        <f>H63+'AT12A_KD-Replacement-f'!H63</f>
        <v>241.2</v>
      </c>
      <c r="I74">
        <f>I63+'AT12A_KD-Replacement-f'!I63</f>
        <v>218</v>
      </c>
      <c r="J74">
        <f>J63+'AT12A_KD-Replacement-f'!J63</f>
        <v>10.9</v>
      </c>
      <c r="K74">
        <f>K63+'AT12A_KD-Replacement-f'!K63</f>
        <v>0</v>
      </c>
    </row>
    <row r="77" spans="1:16">
      <c r="G77">
        <f>G74+I74</f>
        <v>4916</v>
      </c>
    </row>
  </sheetData>
  <mergeCells count="22">
    <mergeCell ref="A72:J72"/>
    <mergeCell ref="C8:J8"/>
    <mergeCell ref="A9:A10"/>
    <mergeCell ref="B9:B10"/>
    <mergeCell ref="E9:F9"/>
    <mergeCell ref="A69:J69"/>
    <mergeCell ref="A68:J68"/>
    <mergeCell ref="C66:F66"/>
    <mergeCell ref="H70:I70"/>
    <mergeCell ref="I67:J67"/>
    <mergeCell ref="A63:B63"/>
    <mergeCell ref="J1:K1"/>
    <mergeCell ref="I9:J9"/>
    <mergeCell ref="D1:E1"/>
    <mergeCell ref="A2:J2"/>
    <mergeCell ref="A3:J3"/>
    <mergeCell ref="G9:H9"/>
    <mergeCell ref="A7:B7"/>
    <mergeCell ref="K9:K10"/>
    <mergeCell ref="I7:K7"/>
    <mergeCell ref="C9:D9"/>
    <mergeCell ref="A5:L5"/>
  </mergeCells>
  <phoneticPr fontId="0" type="noConversion"/>
  <printOptions horizontalCentered="1"/>
  <pageMargins left="0.46" right="0.43" top="0.57999999999999996" bottom="0" header="0.53" footer="0.31496062992126"/>
  <pageSetup paperSize="9" scale="95" orientation="landscape" r:id="rId1"/>
  <rowBreaks count="1" manualBreakCount="1">
    <brk id="37" max="10" man="1"/>
  </row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view="pageBreakPreview" topLeftCell="A34" zoomScale="90" zoomScaleSheetLayoutView="90" workbookViewId="0">
      <selection activeCell="C63" sqref="C63:J63"/>
    </sheetView>
  </sheetViews>
  <sheetFormatPr defaultRowHeight="12.75"/>
  <cols>
    <col min="2" max="2" width="19" customWidth="1"/>
    <col min="3" max="4" width="13" customWidth="1"/>
    <col min="5" max="5" width="9.28515625" customWidth="1"/>
    <col min="6" max="6" width="11.5703125" customWidth="1"/>
    <col min="7" max="7" width="9.7109375" customWidth="1"/>
    <col min="8" max="8" width="10.42578125" customWidth="1"/>
    <col min="9" max="9" width="13" customWidth="1"/>
    <col min="10" max="10" width="19.28515625" customWidth="1"/>
    <col min="11" max="11" width="15" customWidth="1"/>
  </cols>
  <sheetData>
    <row r="1" spans="1:19" ht="22.9" customHeight="1">
      <c r="D1" s="1033"/>
      <c r="E1" s="1033"/>
      <c r="H1" s="44"/>
      <c r="J1" s="1155" t="s">
        <v>470</v>
      </c>
      <c r="K1" s="1155"/>
    </row>
    <row r="2" spans="1:19" ht="15">
      <c r="A2" s="1156" t="s">
        <v>0</v>
      </c>
      <c r="B2" s="1156"/>
      <c r="C2" s="1156"/>
      <c r="D2" s="1156"/>
      <c r="E2" s="1156"/>
      <c r="F2" s="1156"/>
      <c r="G2" s="1156"/>
      <c r="H2" s="1156"/>
      <c r="I2" s="1156"/>
      <c r="J2" s="1156"/>
    </row>
    <row r="3" spans="1:19" ht="18">
      <c r="A3" s="1170" t="s">
        <v>546</v>
      </c>
      <c r="B3" s="1170"/>
      <c r="C3" s="1170"/>
      <c r="D3" s="1170"/>
      <c r="E3" s="1170"/>
      <c r="F3" s="1170"/>
      <c r="G3" s="1170"/>
      <c r="H3" s="1170"/>
      <c r="I3" s="1170"/>
      <c r="J3" s="1170"/>
    </row>
    <row r="4" spans="1:19" ht="10.5" customHeight="1"/>
    <row r="5" spans="1:19" s="16" customFormat="1" ht="15.75" customHeight="1">
      <c r="A5" s="1395" t="s">
        <v>479</v>
      </c>
      <c r="B5" s="1395"/>
      <c r="C5" s="1395"/>
      <c r="D5" s="1395"/>
      <c r="E5" s="1395"/>
      <c r="F5" s="1395"/>
      <c r="G5" s="1395"/>
      <c r="H5" s="1395"/>
      <c r="I5" s="1395"/>
      <c r="J5" s="1395"/>
      <c r="K5" s="1395"/>
      <c r="L5" s="1395"/>
    </row>
    <row r="6" spans="1:19" s="16" customFormat="1" ht="15.75" customHeight="1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9" s="16" customFormat="1">
      <c r="A7" s="1037" t="s">
        <v>745</v>
      </c>
      <c r="B7" s="1037"/>
      <c r="I7" s="1189" t="s">
        <v>749</v>
      </c>
      <c r="J7" s="1189"/>
      <c r="K7" s="1189"/>
    </row>
    <row r="8" spans="1:19" s="14" customFormat="1" ht="15.75" hidden="1">
      <c r="C8" s="1156" t="s">
        <v>16</v>
      </c>
      <c r="D8" s="1156"/>
      <c r="E8" s="1156"/>
      <c r="F8" s="1156"/>
      <c r="G8" s="1156"/>
      <c r="H8" s="1156"/>
      <c r="I8" s="1156"/>
      <c r="J8" s="1156"/>
    </row>
    <row r="9" spans="1:19" ht="31.5" customHeight="1">
      <c r="A9" s="1153" t="s">
        <v>26</v>
      </c>
      <c r="B9" s="1153" t="s">
        <v>40</v>
      </c>
      <c r="C9" s="1102" t="s">
        <v>655</v>
      </c>
      <c r="D9" s="1103"/>
      <c r="E9" s="1102" t="s">
        <v>469</v>
      </c>
      <c r="F9" s="1103"/>
      <c r="G9" s="1102" t="s">
        <v>42</v>
      </c>
      <c r="H9" s="1103"/>
      <c r="I9" s="1089" t="s">
        <v>95</v>
      </c>
      <c r="J9" s="1089"/>
      <c r="K9" s="1153" t="s">
        <v>506</v>
      </c>
      <c r="R9" s="9"/>
      <c r="S9" s="13"/>
    </row>
    <row r="10" spans="1:19" s="15" customFormat="1" ht="46.5" customHeight="1">
      <c r="A10" s="1154"/>
      <c r="B10" s="1154"/>
      <c r="C10" s="5" t="s">
        <v>43</v>
      </c>
      <c r="D10" s="5" t="s">
        <v>94</v>
      </c>
      <c r="E10" s="5" t="s">
        <v>43</v>
      </c>
      <c r="F10" s="5" t="s">
        <v>94</v>
      </c>
      <c r="G10" s="5" t="s">
        <v>43</v>
      </c>
      <c r="H10" s="5" t="s">
        <v>94</v>
      </c>
      <c r="I10" s="5" t="s">
        <v>126</v>
      </c>
      <c r="J10" s="5" t="s">
        <v>127</v>
      </c>
      <c r="K10" s="1154"/>
    </row>
    <row r="11" spans="1:19">
      <c r="A11" s="309">
        <v>1</v>
      </c>
      <c r="B11" s="309">
        <v>2</v>
      </c>
      <c r="C11" s="309">
        <v>3</v>
      </c>
      <c r="D11" s="309">
        <v>4</v>
      </c>
      <c r="E11" s="309">
        <v>5</v>
      </c>
      <c r="F11" s="309">
        <v>6</v>
      </c>
      <c r="G11" s="309">
        <v>7</v>
      </c>
      <c r="H11" s="309">
        <v>8</v>
      </c>
      <c r="I11" s="309">
        <v>9</v>
      </c>
      <c r="J11" s="309">
        <v>10</v>
      </c>
      <c r="K11" s="309">
        <v>11</v>
      </c>
    </row>
    <row r="12" spans="1:19">
      <c r="A12" s="8">
        <v>1</v>
      </c>
      <c r="B12" s="360" t="s">
        <v>670</v>
      </c>
      <c r="C12" s="362">
        <v>0</v>
      </c>
      <c r="D12" s="362">
        <f>C12*5000/100000</f>
        <v>0</v>
      </c>
      <c r="E12" s="362">
        <v>0</v>
      </c>
      <c r="F12" s="362">
        <f>E12*5000/100000</f>
        <v>0</v>
      </c>
      <c r="G12" s="362">
        <f>C12-E12</f>
        <v>0</v>
      </c>
      <c r="H12" s="362">
        <f>G12*5000/100000</f>
        <v>0</v>
      </c>
      <c r="I12" s="362">
        <v>0</v>
      </c>
      <c r="J12" s="362">
        <f>I12*5000/100000</f>
        <v>0</v>
      </c>
      <c r="K12" s="362">
        <v>0</v>
      </c>
    </row>
    <row r="13" spans="1:19">
      <c r="A13" s="8">
        <v>2</v>
      </c>
      <c r="B13" s="360" t="s">
        <v>671</v>
      </c>
      <c r="C13" s="362">
        <v>2614</v>
      </c>
      <c r="D13" s="362">
        <f t="shared" ref="D13:D62" si="0">C13*5000/100000</f>
        <v>130.69999999999999</v>
      </c>
      <c r="E13" s="362">
        <v>2614</v>
      </c>
      <c r="F13" s="362">
        <f t="shared" ref="F13:F62" si="1">E13*5000/100000</f>
        <v>130.69999999999999</v>
      </c>
      <c r="G13" s="362">
        <f t="shared" ref="G13:G62" si="2">C13-E13</f>
        <v>0</v>
      </c>
      <c r="H13" s="362">
        <f t="shared" ref="H13:H63" si="3">G13*5000/100000</f>
        <v>0</v>
      </c>
      <c r="I13" s="362">
        <v>0</v>
      </c>
      <c r="J13" s="362">
        <f t="shared" ref="J13:J63" si="4">I13*5000/100000</f>
        <v>0</v>
      </c>
      <c r="K13" s="362">
        <v>0</v>
      </c>
    </row>
    <row r="14" spans="1:19">
      <c r="A14" s="8">
        <v>3</v>
      </c>
      <c r="B14" s="360" t="s">
        <v>672</v>
      </c>
      <c r="C14" s="362">
        <v>1856</v>
      </c>
      <c r="D14" s="362">
        <f t="shared" si="0"/>
        <v>92.8</v>
      </c>
      <c r="E14" s="362">
        <v>1856</v>
      </c>
      <c r="F14" s="362">
        <f t="shared" si="1"/>
        <v>92.8</v>
      </c>
      <c r="G14" s="362">
        <f t="shared" si="2"/>
        <v>0</v>
      </c>
      <c r="H14" s="362">
        <f t="shared" si="3"/>
        <v>0</v>
      </c>
      <c r="I14" s="362">
        <v>0</v>
      </c>
      <c r="J14" s="362">
        <f t="shared" si="4"/>
        <v>0</v>
      </c>
      <c r="K14" s="362"/>
    </row>
    <row r="15" spans="1:19">
      <c r="A15" s="8">
        <v>4</v>
      </c>
      <c r="B15" s="360" t="s">
        <v>673</v>
      </c>
      <c r="C15" s="362">
        <v>1532</v>
      </c>
      <c r="D15" s="362">
        <f t="shared" si="0"/>
        <v>76.599999999999994</v>
      </c>
      <c r="E15" s="362">
        <v>1532</v>
      </c>
      <c r="F15" s="362">
        <f t="shared" si="1"/>
        <v>76.599999999999994</v>
      </c>
      <c r="G15" s="362">
        <f t="shared" si="2"/>
        <v>0</v>
      </c>
      <c r="H15" s="362">
        <f t="shared" si="3"/>
        <v>0</v>
      </c>
      <c r="I15" s="362">
        <v>0</v>
      </c>
      <c r="J15" s="362">
        <f t="shared" si="4"/>
        <v>0</v>
      </c>
      <c r="K15" s="362">
        <v>0</v>
      </c>
    </row>
    <row r="16" spans="1:19">
      <c r="A16" s="8">
        <v>5</v>
      </c>
      <c r="B16" s="360" t="s">
        <v>674</v>
      </c>
      <c r="C16" s="362">
        <v>2750</v>
      </c>
      <c r="D16" s="362">
        <f t="shared" si="0"/>
        <v>137.5</v>
      </c>
      <c r="E16" s="362">
        <v>2750</v>
      </c>
      <c r="F16" s="362">
        <f t="shared" si="1"/>
        <v>137.5</v>
      </c>
      <c r="G16" s="362">
        <f t="shared" si="2"/>
        <v>0</v>
      </c>
      <c r="H16" s="362">
        <f t="shared" si="3"/>
        <v>0</v>
      </c>
      <c r="I16" s="362">
        <v>0</v>
      </c>
      <c r="J16" s="362">
        <f t="shared" si="4"/>
        <v>0</v>
      </c>
      <c r="K16" s="362">
        <v>0</v>
      </c>
    </row>
    <row r="17" spans="1:11">
      <c r="A17" s="8">
        <v>6</v>
      </c>
      <c r="B17" s="360" t="s">
        <v>675</v>
      </c>
      <c r="C17" s="362">
        <v>2475</v>
      </c>
      <c r="D17" s="362">
        <f t="shared" si="0"/>
        <v>123.75</v>
      </c>
      <c r="E17" s="362">
        <v>2475</v>
      </c>
      <c r="F17" s="362">
        <f t="shared" si="1"/>
        <v>123.75</v>
      </c>
      <c r="G17" s="362">
        <f t="shared" si="2"/>
        <v>0</v>
      </c>
      <c r="H17" s="362">
        <f t="shared" si="3"/>
        <v>0</v>
      </c>
      <c r="I17" s="362">
        <v>0</v>
      </c>
      <c r="J17" s="362">
        <f t="shared" si="4"/>
        <v>0</v>
      </c>
      <c r="K17" s="362">
        <v>0</v>
      </c>
    </row>
    <row r="18" spans="1:11">
      <c r="A18" s="8">
        <v>7</v>
      </c>
      <c r="B18" s="360" t="s">
        <v>676</v>
      </c>
      <c r="C18" s="362">
        <v>2307</v>
      </c>
      <c r="D18" s="362">
        <f t="shared" si="0"/>
        <v>115.35</v>
      </c>
      <c r="E18" s="362">
        <v>2307</v>
      </c>
      <c r="F18" s="362">
        <f t="shared" si="1"/>
        <v>115.35</v>
      </c>
      <c r="G18" s="362">
        <f t="shared" si="2"/>
        <v>0</v>
      </c>
      <c r="H18" s="362">
        <f t="shared" si="3"/>
        <v>0</v>
      </c>
      <c r="I18" s="362">
        <v>0</v>
      </c>
      <c r="J18" s="362">
        <f t="shared" si="4"/>
        <v>0</v>
      </c>
      <c r="K18" s="362"/>
    </row>
    <row r="19" spans="1:11">
      <c r="A19" s="8">
        <v>8</v>
      </c>
      <c r="B19" s="360" t="s">
        <v>677</v>
      </c>
      <c r="C19" s="362">
        <v>2761</v>
      </c>
      <c r="D19" s="362">
        <f t="shared" si="0"/>
        <v>138.05000000000001</v>
      </c>
      <c r="E19" s="362">
        <v>2761</v>
      </c>
      <c r="F19" s="362">
        <f t="shared" si="1"/>
        <v>138.05000000000001</v>
      </c>
      <c r="G19" s="362">
        <f t="shared" si="2"/>
        <v>0</v>
      </c>
      <c r="H19" s="362">
        <f t="shared" si="3"/>
        <v>0</v>
      </c>
      <c r="I19" s="362">
        <v>0</v>
      </c>
      <c r="J19" s="362">
        <f t="shared" si="4"/>
        <v>0</v>
      </c>
      <c r="K19" s="362">
        <v>0</v>
      </c>
    </row>
    <row r="20" spans="1:11">
      <c r="A20" s="8">
        <v>9</v>
      </c>
      <c r="B20" s="360" t="s">
        <v>678</v>
      </c>
      <c r="C20" s="362">
        <v>1688</v>
      </c>
      <c r="D20" s="362">
        <f t="shared" si="0"/>
        <v>84.4</v>
      </c>
      <c r="E20" s="362">
        <v>1688</v>
      </c>
      <c r="F20" s="362">
        <f t="shared" si="1"/>
        <v>84.4</v>
      </c>
      <c r="G20" s="362">
        <f t="shared" si="2"/>
        <v>0</v>
      </c>
      <c r="H20" s="362">
        <f t="shared" si="3"/>
        <v>0</v>
      </c>
      <c r="I20" s="362">
        <v>0</v>
      </c>
      <c r="J20" s="362">
        <f t="shared" si="4"/>
        <v>0</v>
      </c>
      <c r="K20" s="362">
        <v>0</v>
      </c>
    </row>
    <row r="21" spans="1:11">
      <c r="A21" s="8">
        <v>10</v>
      </c>
      <c r="B21" s="360" t="s">
        <v>679</v>
      </c>
      <c r="C21" s="362">
        <v>1075</v>
      </c>
      <c r="D21" s="362">
        <f t="shared" si="0"/>
        <v>53.75</v>
      </c>
      <c r="E21" s="362">
        <v>1075</v>
      </c>
      <c r="F21" s="362">
        <f t="shared" si="1"/>
        <v>53.75</v>
      </c>
      <c r="G21" s="362">
        <f t="shared" si="2"/>
        <v>0</v>
      </c>
      <c r="H21" s="362">
        <f t="shared" si="3"/>
        <v>0</v>
      </c>
      <c r="I21" s="362">
        <v>0</v>
      </c>
      <c r="J21" s="362">
        <f t="shared" si="4"/>
        <v>0</v>
      </c>
      <c r="K21" s="362">
        <v>0</v>
      </c>
    </row>
    <row r="22" spans="1:11">
      <c r="A22" s="8">
        <v>11</v>
      </c>
      <c r="B22" s="360" t="s">
        <v>680</v>
      </c>
      <c r="C22" s="362">
        <v>2625</v>
      </c>
      <c r="D22" s="362">
        <f t="shared" si="0"/>
        <v>131.25</v>
      </c>
      <c r="E22" s="362">
        <v>2625</v>
      </c>
      <c r="F22" s="362">
        <f t="shared" si="1"/>
        <v>131.25</v>
      </c>
      <c r="G22" s="362">
        <f t="shared" si="2"/>
        <v>0</v>
      </c>
      <c r="H22" s="362">
        <f t="shared" si="3"/>
        <v>0</v>
      </c>
      <c r="I22" s="362">
        <v>0</v>
      </c>
      <c r="J22" s="362">
        <f t="shared" si="4"/>
        <v>0</v>
      </c>
      <c r="K22" s="362">
        <v>0</v>
      </c>
    </row>
    <row r="23" spans="1:11">
      <c r="A23" s="8">
        <v>12</v>
      </c>
      <c r="B23" s="360" t="s">
        <v>681</v>
      </c>
      <c r="C23" s="362">
        <v>3322</v>
      </c>
      <c r="D23" s="362">
        <f t="shared" si="0"/>
        <v>166.1</v>
      </c>
      <c r="E23" s="362">
        <v>3322</v>
      </c>
      <c r="F23" s="362">
        <f t="shared" si="1"/>
        <v>166.1</v>
      </c>
      <c r="G23" s="362">
        <f t="shared" si="2"/>
        <v>0</v>
      </c>
      <c r="H23" s="362">
        <f t="shared" si="3"/>
        <v>0</v>
      </c>
      <c r="I23" s="362">
        <v>0</v>
      </c>
      <c r="J23" s="362">
        <f t="shared" si="4"/>
        <v>0</v>
      </c>
      <c r="K23" s="362">
        <v>0</v>
      </c>
    </row>
    <row r="24" spans="1:11">
      <c r="A24" s="8">
        <v>13</v>
      </c>
      <c r="B24" s="360" t="s">
        <v>682</v>
      </c>
      <c r="C24" s="362">
        <v>970</v>
      </c>
      <c r="D24" s="362">
        <f t="shared" si="0"/>
        <v>48.5</v>
      </c>
      <c r="E24" s="362">
        <v>970</v>
      </c>
      <c r="F24" s="362">
        <f t="shared" si="1"/>
        <v>48.5</v>
      </c>
      <c r="G24" s="362">
        <f t="shared" si="2"/>
        <v>0</v>
      </c>
      <c r="H24" s="362">
        <f t="shared" si="3"/>
        <v>0</v>
      </c>
      <c r="I24" s="362">
        <v>0</v>
      </c>
      <c r="J24" s="362">
        <f t="shared" si="4"/>
        <v>0</v>
      </c>
      <c r="K24" s="362">
        <v>0</v>
      </c>
    </row>
    <row r="25" spans="1:11">
      <c r="A25" s="8">
        <v>14</v>
      </c>
      <c r="B25" s="360" t="s">
        <v>683</v>
      </c>
      <c r="C25" s="362">
        <v>1521</v>
      </c>
      <c r="D25" s="362">
        <f t="shared" si="0"/>
        <v>76.05</v>
      </c>
      <c r="E25" s="362">
        <v>1521</v>
      </c>
      <c r="F25" s="362">
        <f t="shared" si="1"/>
        <v>76.05</v>
      </c>
      <c r="G25" s="362">
        <f t="shared" si="2"/>
        <v>0</v>
      </c>
      <c r="H25" s="362">
        <f t="shared" si="3"/>
        <v>0</v>
      </c>
      <c r="I25" s="362">
        <v>0</v>
      </c>
      <c r="J25" s="362">
        <f t="shared" si="4"/>
        <v>0</v>
      </c>
      <c r="K25" s="362">
        <v>0</v>
      </c>
    </row>
    <row r="26" spans="1:11">
      <c r="A26" s="8">
        <v>15</v>
      </c>
      <c r="B26" s="360" t="s">
        <v>684</v>
      </c>
      <c r="C26" s="362">
        <v>0</v>
      </c>
      <c r="D26" s="362">
        <f t="shared" si="0"/>
        <v>0</v>
      </c>
      <c r="E26" s="362">
        <v>0</v>
      </c>
      <c r="F26" s="362">
        <f t="shared" si="1"/>
        <v>0</v>
      </c>
      <c r="G26" s="362">
        <f t="shared" si="2"/>
        <v>0</v>
      </c>
      <c r="H26" s="362">
        <f t="shared" si="3"/>
        <v>0</v>
      </c>
      <c r="I26" s="362">
        <v>0</v>
      </c>
      <c r="J26" s="362">
        <f t="shared" si="4"/>
        <v>0</v>
      </c>
      <c r="K26" s="362">
        <v>0</v>
      </c>
    </row>
    <row r="27" spans="1:11">
      <c r="A27" s="8">
        <v>16</v>
      </c>
      <c r="B27" s="360" t="s">
        <v>685</v>
      </c>
      <c r="C27" s="362">
        <v>0</v>
      </c>
      <c r="D27" s="362">
        <f t="shared" si="0"/>
        <v>0</v>
      </c>
      <c r="E27" s="362">
        <v>0</v>
      </c>
      <c r="F27" s="362">
        <f t="shared" si="1"/>
        <v>0</v>
      </c>
      <c r="G27" s="362">
        <f t="shared" si="2"/>
        <v>0</v>
      </c>
      <c r="H27" s="362">
        <f t="shared" si="3"/>
        <v>0</v>
      </c>
      <c r="I27" s="362">
        <v>0</v>
      </c>
      <c r="J27" s="362">
        <f t="shared" si="4"/>
        <v>0</v>
      </c>
      <c r="K27" s="362">
        <v>0</v>
      </c>
    </row>
    <row r="28" spans="1:11">
      <c r="A28" s="8">
        <v>17</v>
      </c>
      <c r="B28" s="360" t="s">
        <v>686</v>
      </c>
      <c r="C28" s="362">
        <v>2139</v>
      </c>
      <c r="D28" s="362">
        <f t="shared" si="0"/>
        <v>106.95</v>
      </c>
      <c r="E28" s="362">
        <v>2139</v>
      </c>
      <c r="F28" s="362">
        <f t="shared" si="1"/>
        <v>106.95</v>
      </c>
      <c r="G28" s="362">
        <f t="shared" si="2"/>
        <v>0</v>
      </c>
      <c r="H28" s="362">
        <f t="shared" si="3"/>
        <v>0</v>
      </c>
      <c r="I28" s="362">
        <v>0</v>
      </c>
      <c r="J28" s="362">
        <f t="shared" si="4"/>
        <v>0</v>
      </c>
      <c r="K28" s="362">
        <v>0</v>
      </c>
    </row>
    <row r="29" spans="1:11">
      <c r="A29" s="8">
        <v>18</v>
      </c>
      <c r="B29" s="360" t="s">
        <v>687</v>
      </c>
      <c r="C29" s="362">
        <v>1900</v>
      </c>
      <c r="D29" s="362">
        <f t="shared" si="0"/>
        <v>95</v>
      </c>
      <c r="E29" s="362">
        <v>1825</v>
      </c>
      <c r="F29" s="362">
        <f t="shared" si="1"/>
        <v>91.25</v>
      </c>
      <c r="G29" s="362">
        <v>0</v>
      </c>
      <c r="H29" s="362">
        <f t="shared" si="3"/>
        <v>0</v>
      </c>
      <c r="I29" s="362">
        <v>75</v>
      </c>
      <c r="J29" s="362">
        <f t="shared" si="4"/>
        <v>3.75</v>
      </c>
      <c r="K29" s="362">
        <v>0</v>
      </c>
    </row>
    <row r="30" spans="1:11">
      <c r="A30" s="8">
        <v>19</v>
      </c>
      <c r="B30" s="360" t="s">
        <v>688</v>
      </c>
      <c r="C30" s="362">
        <v>2409</v>
      </c>
      <c r="D30" s="362">
        <f t="shared" si="0"/>
        <v>120.45</v>
      </c>
      <c r="E30" s="362">
        <v>2409</v>
      </c>
      <c r="F30" s="362">
        <f t="shared" si="1"/>
        <v>120.45</v>
      </c>
      <c r="G30" s="362">
        <f t="shared" si="2"/>
        <v>0</v>
      </c>
      <c r="H30" s="362">
        <f t="shared" si="3"/>
        <v>0</v>
      </c>
      <c r="I30" s="362">
        <v>0</v>
      </c>
      <c r="J30" s="362">
        <f t="shared" si="4"/>
        <v>0</v>
      </c>
      <c r="K30" s="362">
        <v>0</v>
      </c>
    </row>
    <row r="31" spans="1:11">
      <c r="A31" s="8">
        <v>20</v>
      </c>
      <c r="B31" s="360" t="s">
        <v>689</v>
      </c>
      <c r="C31" s="362">
        <v>1142</v>
      </c>
      <c r="D31" s="362">
        <f t="shared" si="0"/>
        <v>57.1</v>
      </c>
      <c r="E31" s="362">
        <v>1130</v>
      </c>
      <c r="F31" s="362">
        <f t="shared" si="1"/>
        <v>56.5</v>
      </c>
      <c r="G31" s="362">
        <v>0</v>
      </c>
      <c r="H31" s="362">
        <f t="shared" si="3"/>
        <v>0</v>
      </c>
      <c r="I31" s="362">
        <v>12</v>
      </c>
      <c r="J31" s="362">
        <f t="shared" si="4"/>
        <v>0.6</v>
      </c>
      <c r="K31" s="362">
        <v>0</v>
      </c>
    </row>
    <row r="32" spans="1:11">
      <c r="A32" s="8">
        <v>21</v>
      </c>
      <c r="B32" s="360" t="s">
        <v>690</v>
      </c>
      <c r="C32" s="362">
        <v>2137</v>
      </c>
      <c r="D32" s="362">
        <f t="shared" si="0"/>
        <v>106.85</v>
      </c>
      <c r="E32" s="362">
        <v>2025</v>
      </c>
      <c r="F32" s="362">
        <f t="shared" si="1"/>
        <v>101.25</v>
      </c>
      <c r="G32" s="362">
        <v>0</v>
      </c>
      <c r="H32" s="362">
        <f t="shared" si="3"/>
        <v>0</v>
      </c>
      <c r="I32" s="362">
        <v>112</v>
      </c>
      <c r="J32" s="362">
        <f t="shared" si="4"/>
        <v>5.6</v>
      </c>
      <c r="K32" s="362">
        <v>2.14</v>
      </c>
    </row>
    <row r="33" spans="1:11">
      <c r="A33" s="8">
        <v>22</v>
      </c>
      <c r="B33" s="360" t="s">
        <v>691</v>
      </c>
      <c r="C33" s="362">
        <v>1974</v>
      </c>
      <c r="D33" s="362">
        <f t="shared" si="0"/>
        <v>98.7</v>
      </c>
      <c r="E33" s="362">
        <v>1974</v>
      </c>
      <c r="F33" s="362">
        <f t="shared" si="1"/>
        <v>98.7</v>
      </c>
      <c r="G33" s="362">
        <f t="shared" si="2"/>
        <v>0</v>
      </c>
      <c r="H33" s="362">
        <f t="shared" si="3"/>
        <v>0</v>
      </c>
      <c r="I33" s="362">
        <v>0</v>
      </c>
      <c r="J33" s="362">
        <f t="shared" si="4"/>
        <v>0</v>
      </c>
      <c r="K33" s="362">
        <v>0</v>
      </c>
    </row>
    <row r="34" spans="1:11">
      <c r="A34" s="8">
        <v>23</v>
      </c>
      <c r="B34" s="360" t="s">
        <v>692</v>
      </c>
      <c r="C34" s="362">
        <v>2275</v>
      </c>
      <c r="D34" s="362">
        <f t="shared" si="0"/>
        <v>113.75</v>
      </c>
      <c r="E34" s="362">
        <v>2275</v>
      </c>
      <c r="F34" s="362">
        <f t="shared" si="1"/>
        <v>113.75</v>
      </c>
      <c r="G34" s="362">
        <f t="shared" si="2"/>
        <v>0</v>
      </c>
      <c r="H34" s="362">
        <f t="shared" si="3"/>
        <v>0</v>
      </c>
      <c r="I34" s="362">
        <v>0</v>
      </c>
      <c r="J34" s="362">
        <f t="shared" si="4"/>
        <v>0</v>
      </c>
      <c r="K34" s="362">
        <v>0</v>
      </c>
    </row>
    <row r="35" spans="1:11">
      <c r="A35" s="8">
        <v>24</v>
      </c>
      <c r="B35" s="360" t="s">
        <v>715</v>
      </c>
      <c r="C35" s="362">
        <v>0</v>
      </c>
      <c r="D35" s="362">
        <f t="shared" si="0"/>
        <v>0</v>
      </c>
      <c r="E35" s="362">
        <v>0</v>
      </c>
      <c r="F35" s="362">
        <f t="shared" si="1"/>
        <v>0</v>
      </c>
      <c r="G35" s="362">
        <f t="shared" si="2"/>
        <v>0</v>
      </c>
      <c r="H35" s="362">
        <f t="shared" si="3"/>
        <v>0</v>
      </c>
      <c r="I35" s="362">
        <v>0</v>
      </c>
      <c r="J35" s="362">
        <f t="shared" si="4"/>
        <v>0</v>
      </c>
      <c r="K35" s="362">
        <v>0</v>
      </c>
    </row>
    <row r="36" spans="1:11">
      <c r="A36" s="8">
        <v>25</v>
      </c>
      <c r="B36" s="360" t="s">
        <v>693</v>
      </c>
      <c r="C36" s="362">
        <v>2174</v>
      </c>
      <c r="D36" s="362">
        <f t="shared" si="0"/>
        <v>108.7</v>
      </c>
      <c r="E36" s="362">
        <v>2174</v>
      </c>
      <c r="F36" s="362">
        <f t="shared" si="1"/>
        <v>108.7</v>
      </c>
      <c r="G36" s="362">
        <f t="shared" si="2"/>
        <v>0</v>
      </c>
      <c r="H36" s="362">
        <f t="shared" si="3"/>
        <v>0</v>
      </c>
      <c r="I36" s="362">
        <v>0</v>
      </c>
      <c r="J36" s="362">
        <f t="shared" si="4"/>
        <v>0</v>
      </c>
      <c r="K36" s="362">
        <v>0</v>
      </c>
    </row>
    <row r="37" spans="1:11">
      <c r="A37" s="8">
        <v>26</v>
      </c>
      <c r="B37" s="360" t="s">
        <v>694</v>
      </c>
      <c r="C37" s="362">
        <v>1167</v>
      </c>
      <c r="D37" s="362">
        <f t="shared" si="0"/>
        <v>58.35</v>
      </c>
      <c r="E37" s="362">
        <v>1167</v>
      </c>
      <c r="F37" s="362">
        <f t="shared" si="1"/>
        <v>58.35</v>
      </c>
      <c r="G37" s="362">
        <f t="shared" si="2"/>
        <v>0</v>
      </c>
      <c r="H37" s="362">
        <f t="shared" si="3"/>
        <v>0</v>
      </c>
      <c r="I37" s="362">
        <v>0</v>
      </c>
      <c r="J37" s="362">
        <f t="shared" si="4"/>
        <v>0</v>
      </c>
      <c r="K37" s="362">
        <v>0</v>
      </c>
    </row>
    <row r="38" spans="1:11">
      <c r="A38" s="8">
        <v>27</v>
      </c>
      <c r="B38" s="360" t="s">
        <v>695</v>
      </c>
      <c r="C38" s="362">
        <v>3825</v>
      </c>
      <c r="D38" s="362">
        <f t="shared" si="0"/>
        <v>191.25</v>
      </c>
      <c r="E38" s="362">
        <v>3825</v>
      </c>
      <c r="F38" s="362">
        <f t="shared" si="1"/>
        <v>191.25</v>
      </c>
      <c r="G38" s="362">
        <f t="shared" si="2"/>
        <v>0</v>
      </c>
      <c r="H38" s="362">
        <f t="shared" si="3"/>
        <v>0</v>
      </c>
      <c r="I38" s="362">
        <v>0</v>
      </c>
      <c r="J38" s="362">
        <f t="shared" si="4"/>
        <v>0</v>
      </c>
      <c r="K38" s="362">
        <v>0</v>
      </c>
    </row>
    <row r="39" spans="1:11">
      <c r="A39" s="8">
        <v>28</v>
      </c>
      <c r="B39" s="360" t="s">
        <v>696</v>
      </c>
      <c r="C39" s="362">
        <v>2479</v>
      </c>
      <c r="D39" s="362">
        <f t="shared" si="0"/>
        <v>123.95</v>
      </c>
      <c r="E39" s="362">
        <v>2479</v>
      </c>
      <c r="F39" s="362">
        <f t="shared" si="1"/>
        <v>123.95</v>
      </c>
      <c r="G39" s="362">
        <f t="shared" si="2"/>
        <v>0</v>
      </c>
      <c r="H39" s="362">
        <f t="shared" si="3"/>
        <v>0</v>
      </c>
      <c r="I39" s="362">
        <v>0</v>
      </c>
      <c r="J39" s="362">
        <f t="shared" si="4"/>
        <v>0</v>
      </c>
      <c r="K39" s="362">
        <v>0</v>
      </c>
    </row>
    <row r="40" spans="1:11">
      <c r="A40" s="8">
        <v>29</v>
      </c>
      <c r="B40" s="360" t="s">
        <v>716</v>
      </c>
      <c r="C40" s="362">
        <v>2035</v>
      </c>
      <c r="D40" s="362">
        <f t="shared" si="0"/>
        <v>101.75</v>
      </c>
      <c r="E40" s="362">
        <v>2035</v>
      </c>
      <c r="F40" s="362">
        <f t="shared" si="1"/>
        <v>101.75</v>
      </c>
      <c r="G40" s="362">
        <f t="shared" si="2"/>
        <v>0</v>
      </c>
      <c r="H40" s="362">
        <f t="shared" si="3"/>
        <v>0</v>
      </c>
      <c r="I40" s="362">
        <v>0</v>
      </c>
      <c r="J40" s="362">
        <f t="shared" si="4"/>
        <v>0</v>
      </c>
      <c r="K40" s="362">
        <v>0</v>
      </c>
    </row>
    <row r="41" spans="1:11">
      <c r="A41" s="8">
        <v>30</v>
      </c>
      <c r="B41" s="360" t="s">
        <v>697</v>
      </c>
      <c r="C41" s="362">
        <v>2485</v>
      </c>
      <c r="D41" s="362">
        <f t="shared" si="0"/>
        <v>124.25</v>
      </c>
      <c r="E41" s="362">
        <v>2485</v>
      </c>
      <c r="F41" s="362">
        <f t="shared" si="1"/>
        <v>124.25</v>
      </c>
      <c r="G41" s="362">
        <f t="shared" si="2"/>
        <v>0</v>
      </c>
      <c r="H41" s="362">
        <f t="shared" si="3"/>
        <v>0</v>
      </c>
      <c r="I41" s="362">
        <v>0</v>
      </c>
      <c r="J41" s="362">
        <f t="shared" si="4"/>
        <v>0</v>
      </c>
      <c r="K41" s="362">
        <v>0</v>
      </c>
    </row>
    <row r="42" spans="1:11">
      <c r="A42" s="8">
        <v>31</v>
      </c>
      <c r="B42" s="360" t="s">
        <v>698</v>
      </c>
      <c r="C42" s="362">
        <v>509</v>
      </c>
      <c r="D42" s="362">
        <f t="shared" si="0"/>
        <v>25.45</v>
      </c>
      <c r="E42" s="362">
        <v>509</v>
      </c>
      <c r="F42" s="362">
        <f t="shared" si="1"/>
        <v>25.45</v>
      </c>
      <c r="G42" s="362">
        <f t="shared" si="2"/>
        <v>0</v>
      </c>
      <c r="H42" s="362">
        <f t="shared" si="3"/>
        <v>0</v>
      </c>
      <c r="I42" s="362">
        <v>0</v>
      </c>
      <c r="J42" s="362">
        <f t="shared" si="4"/>
        <v>0</v>
      </c>
      <c r="K42" s="362">
        <v>0</v>
      </c>
    </row>
    <row r="43" spans="1:11">
      <c r="A43" s="8">
        <v>32</v>
      </c>
      <c r="B43" s="360" t="s">
        <v>699</v>
      </c>
      <c r="C43" s="362">
        <v>0</v>
      </c>
      <c r="D43" s="362">
        <f t="shared" si="0"/>
        <v>0</v>
      </c>
      <c r="E43" s="362">
        <v>0</v>
      </c>
      <c r="F43" s="362">
        <f t="shared" si="1"/>
        <v>0</v>
      </c>
      <c r="G43" s="362">
        <f t="shared" si="2"/>
        <v>0</v>
      </c>
      <c r="H43" s="362">
        <f t="shared" si="3"/>
        <v>0</v>
      </c>
      <c r="I43" s="362">
        <v>0</v>
      </c>
      <c r="J43" s="362">
        <f t="shared" si="4"/>
        <v>0</v>
      </c>
      <c r="K43" s="362">
        <v>0</v>
      </c>
    </row>
    <row r="44" spans="1:11">
      <c r="A44" s="8">
        <v>33</v>
      </c>
      <c r="B44" s="360" t="s">
        <v>700</v>
      </c>
      <c r="C44" s="362">
        <v>2573</v>
      </c>
      <c r="D44" s="362">
        <f t="shared" si="0"/>
        <v>128.65</v>
      </c>
      <c r="E44" s="362">
        <v>2573</v>
      </c>
      <c r="F44" s="362">
        <f t="shared" si="1"/>
        <v>128.65</v>
      </c>
      <c r="G44" s="362">
        <f t="shared" si="2"/>
        <v>0</v>
      </c>
      <c r="H44" s="362">
        <f t="shared" si="3"/>
        <v>0</v>
      </c>
      <c r="I44" s="362">
        <v>0</v>
      </c>
      <c r="J44" s="362">
        <f t="shared" si="4"/>
        <v>0</v>
      </c>
      <c r="K44" s="362">
        <v>0</v>
      </c>
    </row>
    <row r="45" spans="1:11">
      <c r="A45" s="8">
        <v>34</v>
      </c>
      <c r="B45" s="360" t="s">
        <v>701</v>
      </c>
      <c r="C45" s="362">
        <v>554</v>
      </c>
      <c r="D45" s="362">
        <f t="shared" si="0"/>
        <v>27.7</v>
      </c>
      <c r="E45" s="362">
        <v>554</v>
      </c>
      <c r="F45" s="362">
        <f t="shared" si="1"/>
        <v>27.7</v>
      </c>
      <c r="G45" s="362">
        <f t="shared" si="2"/>
        <v>0</v>
      </c>
      <c r="H45" s="362">
        <f t="shared" si="3"/>
        <v>0</v>
      </c>
      <c r="I45" s="362">
        <v>0</v>
      </c>
      <c r="J45" s="362">
        <f t="shared" si="4"/>
        <v>0</v>
      </c>
      <c r="K45" s="362">
        <v>0</v>
      </c>
    </row>
    <row r="46" spans="1:11">
      <c r="A46" s="8">
        <v>35</v>
      </c>
      <c r="B46" s="360" t="s">
        <v>702</v>
      </c>
      <c r="C46" s="362">
        <v>1349</v>
      </c>
      <c r="D46" s="362">
        <f t="shared" si="0"/>
        <v>67.45</v>
      </c>
      <c r="E46" s="362">
        <v>1349</v>
      </c>
      <c r="F46" s="362">
        <f t="shared" si="1"/>
        <v>67.45</v>
      </c>
      <c r="G46" s="362">
        <f t="shared" si="2"/>
        <v>0</v>
      </c>
      <c r="H46" s="362">
        <f t="shared" si="3"/>
        <v>0</v>
      </c>
      <c r="I46" s="362">
        <v>0</v>
      </c>
      <c r="J46" s="362">
        <f t="shared" si="4"/>
        <v>0</v>
      </c>
      <c r="K46" s="362"/>
    </row>
    <row r="47" spans="1:11">
      <c r="A47" s="8">
        <v>36</v>
      </c>
      <c r="B47" s="360" t="s">
        <v>717</v>
      </c>
      <c r="C47" s="362">
        <v>1198</v>
      </c>
      <c r="D47" s="362">
        <f t="shared" si="0"/>
        <v>59.9</v>
      </c>
      <c r="E47" s="362">
        <v>1198</v>
      </c>
      <c r="F47" s="362">
        <f t="shared" si="1"/>
        <v>59.9</v>
      </c>
      <c r="G47" s="362">
        <f t="shared" si="2"/>
        <v>0</v>
      </c>
      <c r="H47" s="362">
        <f t="shared" si="3"/>
        <v>0</v>
      </c>
      <c r="I47" s="362">
        <v>0</v>
      </c>
      <c r="J47" s="362">
        <f t="shared" si="4"/>
        <v>0</v>
      </c>
      <c r="K47" s="362">
        <v>0</v>
      </c>
    </row>
    <row r="48" spans="1:11">
      <c r="A48" s="8">
        <v>37</v>
      </c>
      <c r="B48" s="360" t="s">
        <v>703</v>
      </c>
      <c r="C48" s="362">
        <v>2590</v>
      </c>
      <c r="D48" s="362">
        <f t="shared" si="0"/>
        <v>129.5</v>
      </c>
      <c r="E48" s="362">
        <v>2590</v>
      </c>
      <c r="F48" s="362">
        <f t="shared" si="1"/>
        <v>129.5</v>
      </c>
      <c r="G48" s="362">
        <f t="shared" si="2"/>
        <v>0</v>
      </c>
      <c r="H48" s="362">
        <f t="shared" si="3"/>
        <v>0</v>
      </c>
      <c r="I48" s="362">
        <v>0</v>
      </c>
      <c r="J48" s="362">
        <f t="shared" si="4"/>
        <v>0</v>
      </c>
      <c r="K48" s="362">
        <v>0</v>
      </c>
    </row>
    <row r="49" spans="1:11">
      <c r="A49" s="8">
        <v>38</v>
      </c>
      <c r="B49" s="360" t="s">
        <v>704</v>
      </c>
      <c r="C49" s="362">
        <v>456</v>
      </c>
      <c r="D49" s="362">
        <f t="shared" si="0"/>
        <v>22.8</v>
      </c>
      <c r="E49" s="362">
        <v>456</v>
      </c>
      <c r="F49" s="362">
        <f t="shared" si="1"/>
        <v>22.8</v>
      </c>
      <c r="G49" s="362">
        <f t="shared" si="2"/>
        <v>0</v>
      </c>
      <c r="H49" s="362">
        <f t="shared" si="3"/>
        <v>0</v>
      </c>
      <c r="I49" s="362">
        <v>0</v>
      </c>
      <c r="J49" s="362">
        <f t="shared" si="4"/>
        <v>0</v>
      </c>
      <c r="K49" s="362">
        <v>0</v>
      </c>
    </row>
    <row r="50" spans="1:11">
      <c r="A50" s="8">
        <v>39</v>
      </c>
      <c r="B50" s="360" t="s">
        <v>705</v>
      </c>
      <c r="C50" s="362">
        <v>2713</v>
      </c>
      <c r="D50" s="362">
        <f t="shared" si="0"/>
        <v>135.65</v>
      </c>
      <c r="E50" s="362">
        <v>2113</v>
      </c>
      <c r="F50" s="362">
        <f t="shared" si="1"/>
        <v>105.65</v>
      </c>
      <c r="G50" s="362">
        <f t="shared" si="2"/>
        <v>600</v>
      </c>
      <c r="H50" s="362">
        <f t="shared" si="3"/>
        <v>30</v>
      </c>
      <c r="I50" s="362">
        <v>0</v>
      </c>
      <c r="J50" s="362">
        <f t="shared" si="4"/>
        <v>0</v>
      </c>
      <c r="K50" s="362">
        <v>0</v>
      </c>
    </row>
    <row r="51" spans="1:11">
      <c r="A51" s="8">
        <v>40</v>
      </c>
      <c r="B51" s="360" t="s">
        <v>706</v>
      </c>
      <c r="C51" s="362">
        <v>457</v>
      </c>
      <c r="D51" s="362">
        <f t="shared" si="0"/>
        <v>22.85</v>
      </c>
      <c r="E51" s="362">
        <v>457</v>
      </c>
      <c r="F51" s="362">
        <f t="shared" si="1"/>
        <v>22.85</v>
      </c>
      <c r="G51" s="362">
        <f t="shared" si="2"/>
        <v>0</v>
      </c>
      <c r="H51" s="362">
        <f t="shared" si="3"/>
        <v>0</v>
      </c>
      <c r="I51" s="362">
        <v>0</v>
      </c>
      <c r="J51" s="362">
        <f t="shared" si="4"/>
        <v>0</v>
      </c>
      <c r="K51" s="362">
        <v>0</v>
      </c>
    </row>
    <row r="52" spans="1:11">
      <c r="A52" s="8">
        <v>41</v>
      </c>
      <c r="B52" s="360" t="s">
        <v>707</v>
      </c>
      <c r="C52" s="362">
        <v>2635</v>
      </c>
      <c r="D52" s="362">
        <f t="shared" si="0"/>
        <v>131.75</v>
      </c>
      <c r="E52" s="362">
        <v>0</v>
      </c>
      <c r="F52" s="362">
        <f t="shared" si="1"/>
        <v>0</v>
      </c>
      <c r="G52" s="362">
        <f t="shared" si="2"/>
        <v>2635</v>
      </c>
      <c r="H52" s="362">
        <f t="shared" si="3"/>
        <v>131.75</v>
      </c>
      <c r="I52" s="362">
        <v>0</v>
      </c>
      <c r="J52" s="362">
        <f t="shared" si="4"/>
        <v>0</v>
      </c>
      <c r="K52" s="362">
        <v>0</v>
      </c>
    </row>
    <row r="53" spans="1:11">
      <c r="A53" s="8">
        <v>42</v>
      </c>
      <c r="B53" s="360" t="s">
        <v>708</v>
      </c>
      <c r="C53" s="362">
        <v>2247</v>
      </c>
      <c r="D53" s="362">
        <f t="shared" si="0"/>
        <v>112.35</v>
      </c>
      <c r="E53" s="362">
        <v>2247</v>
      </c>
      <c r="F53" s="362">
        <f t="shared" si="1"/>
        <v>112.35</v>
      </c>
      <c r="G53" s="362">
        <f t="shared" si="2"/>
        <v>0</v>
      </c>
      <c r="H53" s="362">
        <f t="shared" si="3"/>
        <v>0</v>
      </c>
      <c r="I53" s="362">
        <v>0</v>
      </c>
      <c r="J53" s="362">
        <f t="shared" si="4"/>
        <v>0</v>
      </c>
      <c r="K53" s="362">
        <v>0</v>
      </c>
    </row>
    <row r="54" spans="1:11">
      <c r="A54" s="8">
        <v>43</v>
      </c>
      <c r="B54" s="360" t="s">
        <v>709</v>
      </c>
      <c r="C54" s="362">
        <v>0</v>
      </c>
      <c r="D54" s="362">
        <f t="shared" si="0"/>
        <v>0</v>
      </c>
      <c r="E54" s="362">
        <v>0</v>
      </c>
      <c r="F54" s="362">
        <f t="shared" si="1"/>
        <v>0</v>
      </c>
      <c r="G54" s="362">
        <f t="shared" si="2"/>
        <v>0</v>
      </c>
      <c r="H54" s="362">
        <f t="shared" si="3"/>
        <v>0</v>
      </c>
      <c r="I54" s="362">
        <v>0</v>
      </c>
      <c r="J54" s="362">
        <f t="shared" si="4"/>
        <v>0</v>
      </c>
      <c r="K54" s="362">
        <v>0</v>
      </c>
    </row>
    <row r="55" spans="1:11">
      <c r="A55" s="8">
        <v>44</v>
      </c>
      <c r="B55" s="360" t="s">
        <v>710</v>
      </c>
      <c r="C55" s="362">
        <v>858</v>
      </c>
      <c r="D55" s="362">
        <f t="shared" si="0"/>
        <v>42.9</v>
      </c>
      <c r="E55" s="362">
        <v>858</v>
      </c>
      <c r="F55" s="362">
        <f t="shared" si="1"/>
        <v>42.9</v>
      </c>
      <c r="G55" s="362">
        <f t="shared" si="2"/>
        <v>0</v>
      </c>
      <c r="H55" s="362">
        <f t="shared" si="3"/>
        <v>0</v>
      </c>
      <c r="I55" s="362">
        <v>0</v>
      </c>
      <c r="J55" s="362">
        <f t="shared" si="4"/>
        <v>0</v>
      </c>
      <c r="K55" s="362">
        <v>0</v>
      </c>
    </row>
    <row r="56" spans="1:11">
      <c r="A56" s="8">
        <v>45</v>
      </c>
      <c r="B56" s="360" t="s">
        <v>711</v>
      </c>
      <c r="C56" s="362">
        <v>1774</v>
      </c>
      <c r="D56" s="362">
        <f t="shared" si="0"/>
        <v>88.7</v>
      </c>
      <c r="E56" s="362">
        <v>1774</v>
      </c>
      <c r="F56" s="362">
        <f t="shared" si="1"/>
        <v>88.7</v>
      </c>
      <c r="G56" s="362">
        <f t="shared" si="2"/>
        <v>0</v>
      </c>
      <c r="H56" s="362">
        <f t="shared" si="3"/>
        <v>0</v>
      </c>
      <c r="I56" s="362">
        <v>0</v>
      </c>
      <c r="J56" s="362">
        <f t="shared" si="4"/>
        <v>0</v>
      </c>
      <c r="K56" s="362">
        <v>0</v>
      </c>
    </row>
    <row r="57" spans="1:11">
      <c r="A57" s="8">
        <v>46</v>
      </c>
      <c r="B57" s="360" t="s">
        <v>712</v>
      </c>
      <c r="C57" s="362">
        <v>2478</v>
      </c>
      <c r="D57" s="362">
        <f t="shared" si="0"/>
        <v>123.9</v>
      </c>
      <c r="E57" s="362">
        <v>2478</v>
      </c>
      <c r="F57" s="362">
        <f t="shared" si="1"/>
        <v>123.9</v>
      </c>
      <c r="G57" s="362">
        <f t="shared" si="2"/>
        <v>0</v>
      </c>
      <c r="H57" s="362">
        <f t="shared" si="3"/>
        <v>0</v>
      </c>
      <c r="I57" s="362">
        <v>0</v>
      </c>
      <c r="J57" s="362">
        <f t="shared" si="4"/>
        <v>0</v>
      </c>
      <c r="K57" s="362">
        <v>0</v>
      </c>
    </row>
    <row r="58" spans="1:11">
      <c r="A58" s="8">
        <v>47</v>
      </c>
      <c r="B58" s="360" t="s">
        <v>713</v>
      </c>
      <c r="C58" s="362">
        <v>1790</v>
      </c>
      <c r="D58" s="362">
        <f t="shared" si="0"/>
        <v>89.5</v>
      </c>
      <c r="E58" s="362">
        <v>1399</v>
      </c>
      <c r="F58" s="362">
        <f t="shared" si="1"/>
        <v>69.95</v>
      </c>
      <c r="G58" s="362">
        <f t="shared" si="2"/>
        <v>391</v>
      </c>
      <c r="H58" s="362">
        <f t="shared" si="3"/>
        <v>19.55</v>
      </c>
      <c r="I58" s="362">
        <v>0</v>
      </c>
      <c r="J58" s="362">
        <f t="shared" si="4"/>
        <v>0</v>
      </c>
      <c r="K58" s="362">
        <v>0</v>
      </c>
    </row>
    <row r="59" spans="1:11">
      <c r="A59" s="8">
        <v>48</v>
      </c>
      <c r="B59" s="360" t="s">
        <v>718</v>
      </c>
      <c r="C59" s="362">
        <v>2645</v>
      </c>
      <c r="D59" s="362">
        <f t="shared" si="0"/>
        <v>132.25</v>
      </c>
      <c r="E59" s="362">
        <v>2645</v>
      </c>
      <c r="F59" s="362">
        <f t="shared" si="1"/>
        <v>132.25</v>
      </c>
      <c r="G59" s="362">
        <f t="shared" si="2"/>
        <v>0</v>
      </c>
      <c r="H59" s="362">
        <f t="shared" si="3"/>
        <v>0</v>
      </c>
      <c r="I59" s="362">
        <v>0</v>
      </c>
      <c r="J59" s="362">
        <f t="shared" si="4"/>
        <v>0</v>
      </c>
      <c r="K59" s="362">
        <v>0</v>
      </c>
    </row>
    <row r="60" spans="1:11">
      <c r="A60" s="8">
        <v>49</v>
      </c>
      <c r="B60" s="360" t="s">
        <v>719</v>
      </c>
      <c r="C60" s="362">
        <v>1558</v>
      </c>
      <c r="D60" s="362">
        <f t="shared" si="0"/>
        <v>77.900000000000006</v>
      </c>
      <c r="E60" s="362">
        <v>600</v>
      </c>
      <c r="F60" s="362">
        <f t="shared" si="1"/>
        <v>30</v>
      </c>
      <c r="G60" s="362">
        <f t="shared" si="2"/>
        <v>958</v>
      </c>
      <c r="H60" s="362">
        <f t="shared" si="3"/>
        <v>47.9</v>
      </c>
      <c r="I60" s="362">
        <v>0</v>
      </c>
      <c r="J60" s="362">
        <f t="shared" si="4"/>
        <v>0</v>
      </c>
      <c r="K60" s="362">
        <v>0</v>
      </c>
    </row>
    <row r="61" spans="1:11">
      <c r="A61" s="8">
        <v>50</v>
      </c>
      <c r="B61" s="360" t="s">
        <v>714</v>
      </c>
      <c r="C61" s="362">
        <v>1505</v>
      </c>
      <c r="D61" s="362">
        <f t="shared" si="0"/>
        <v>75.25</v>
      </c>
      <c r="E61" s="362">
        <v>1488</v>
      </c>
      <c r="F61" s="362">
        <f t="shared" si="1"/>
        <v>74.400000000000006</v>
      </c>
      <c r="G61" s="362">
        <v>0</v>
      </c>
      <c r="H61" s="362">
        <f t="shared" si="3"/>
        <v>0</v>
      </c>
      <c r="I61" s="362">
        <v>17</v>
      </c>
      <c r="J61" s="362">
        <f t="shared" si="4"/>
        <v>0.85</v>
      </c>
      <c r="K61" s="362">
        <v>0</v>
      </c>
    </row>
    <row r="62" spans="1:11">
      <c r="A62" s="8">
        <v>51</v>
      </c>
      <c r="B62" s="360" t="s">
        <v>720</v>
      </c>
      <c r="C62" s="362">
        <v>2977</v>
      </c>
      <c r="D62" s="362">
        <f t="shared" si="0"/>
        <v>148.85</v>
      </c>
      <c r="E62" s="362">
        <v>2977</v>
      </c>
      <c r="F62" s="362">
        <f t="shared" si="1"/>
        <v>148.85</v>
      </c>
      <c r="G62" s="362">
        <f t="shared" si="2"/>
        <v>0</v>
      </c>
      <c r="H62" s="362">
        <f t="shared" si="3"/>
        <v>0</v>
      </c>
      <c r="I62" s="362">
        <v>0</v>
      </c>
      <c r="J62" s="362">
        <f t="shared" si="4"/>
        <v>0</v>
      </c>
      <c r="K62" s="362">
        <v>0</v>
      </c>
    </row>
    <row r="63" spans="1:11" s="13" customFormat="1">
      <c r="A63" s="1049" t="s">
        <v>19</v>
      </c>
      <c r="B63" s="1051"/>
      <c r="C63" s="363">
        <f>SUM(C12:C62)</f>
        <v>88503</v>
      </c>
      <c r="D63" s="363">
        <f>SUM(D12:D62)</f>
        <v>4425.1499999999996</v>
      </c>
      <c r="E63" s="363">
        <f>SUM(E12:E62)</f>
        <v>83703</v>
      </c>
      <c r="F63" s="363">
        <f>E63*5000/100000</f>
        <v>4185.1499999999996</v>
      </c>
      <c r="G63" s="363">
        <f>SUM(G12:G62)</f>
        <v>4584</v>
      </c>
      <c r="H63" s="363">
        <f t="shared" si="3"/>
        <v>229.2</v>
      </c>
      <c r="I63" s="363">
        <f>SUM(I12:I62)</f>
        <v>216</v>
      </c>
      <c r="J63" s="363">
        <f t="shared" si="4"/>
        <v>10.8</v>
      </c>
      <c r="K63" s="363">
        <v>0</v>
      </c>
    </row>
    <row r="64" spans="1:11" s="13" customFormat="1"/>
    <row r="65" spans="1:16" s="13" customFormat="1">
      <c r="A65" s="11" t="s">
        <v>44</v>
      </c>
    </row>
    <row r="66" spans="1:16" ht="15.75" customHeight="1">
      <c r="C66" s="1148"/>
      <c r="D66" s="1148"/>
      <c r="E66" s="1148"/>
      <c r="F66" s="1148"/>
    </row>
    <row r="67" spans="1:16" s="16" customFormat="1" ht="13.9" customHeight="1">
      <c r="B67" s="86"/>
      <c r="C67" s="86"/>
      <c r="D67" s="86"/>
      <c r="E67" s="86"/>
      <c r="F67" s="86"/>
      <c r="G67" s="86"/>
      <c r="H67" s="86"/>
      <c r="I67" s="1038" t="s">
        <v>13</v>
      </c>
      <c r="J67" s="1038"/>
      <c r="K67" s="86"/>
      <c r="L67" s="86"/>
      <c r="M67" s="86"/>
      <c r="N67" s="86"/>
      <c r="O67" s="86"/>
      <c r="P67" s="86"/>
    </row>
    <row r="68" spans="1:16" s="16" customFormat="1" ht="13.15" customHeight="1">
      <c r="A68" s="1039" t="s">
        <v>14</v>
      </c>
      <c r="B68" s="1039"/>
      <c r="C68" s="1039"/>
      <c r="D68" s="1039"/>
      <c r="E68" s="1039"/>
      <c r="F68" s="1039"/>
      <c r="G68" s="1039"/>
      <c r="H68" s="1039"/>
      <c r="I68" s="1039"/>
      <c r="J68" s="1039"/>
      <c r="K68" s="86"/>
      <c r="L68" s="86"/>
      <c r="M68" s="86"/>
      <c r="N68" s="86"/>
      <c r="O68" s="86"/>
      <c r="P68" s="86"/>
    </row>
    <row r="69" spans="1:16" s="16" customFormat="1" ht="13.15" customHeight="1">
      <c r="A69" s="1039" t="s">
        <v>20</v>
      </c>
      <c r="B69" s="1039"/>
      <c r="C69" s="1039"/>
      <c r="D69" s="1039"/>
      <c r="E69" s="1039"/>
      <c r="F69" s="1039"/>
      <c r="G69" s="1039"/>
      <c r="H69" s="1039"/>
      <c r="I69" s="1039"/>
      <c r="J69" s="1039"/>
      <c r="K69" s="86"/>
      <c r="L69" s="86"/>
      <c r="M69" s="86"/>
      <c r="N69" s="86"/>
      <c r="O69" s="86"/>
      <c r="P69" s="86"/>
    </row>
    <row r="70" spans="1:16" s="16" customFormat="1">
      <c r="A70" s="15" t="s">
        <v>23</v>
      </c>
      <c r="B70" s="15"/>
      <c r="C70" s="15"/>
      <c r="D70" s="15"/>
      <c r="E70" s="15"/>
      <c r="F70" s="15"/>
      <c r="H70" s="1033" t="s">
        <v>24</v>
      </c>
      <c r="I70" s="1033"/>
    </row>
    <row r="71" spans="1:16" s="16" customFormat="1">
      <c r="A71" s="15"/>
    </row>
    <row r="72" spans="1:16">
      <c r="A72" s="1147"/>
      <c r="B72" s="1147"/>
      <c r="C72" s="1147"/>
      <c r="D72" s="1147"/>
      <c r="E72" s="1147"/>
      <c r="F72" s="1147"/>
      <c r="G72" s="1147"/>
      <c r="H72" s="1147"/>
      <c r="I72" s="1147"/>
      <c r="J72" s="1147"/>
    </row>
    <row r="75" spans="1:16">
      <c r="G75">
        <f>G63+I63+'AT12_KD-New-f'!G63+'AT12_KD-New-f'!I63</f>
        <v>4916</v>
      </c>
    </row>
  </sheetData>
  <mergeCells count="22">
    <mergeCell ref="D1:E1"/>
    <mergeCell ref="J1:K1"/>
    <mergeCell ref="A2:J2"/>
    <mergeCell ref="A3:J3"/>
    <mergeCell ref="A5:L5"/>
    <mergeCell ref="A7:B7"/>
    <mergeCell ref="I7:K7"/>
    <mergeCell ref="C8:J8"/>
    <mergeCell ref="A9:A10"/>
    <mergeCell ref="B9:B10"/>
    <mergeCell ref="C9:D9"/>
    <mergeCell ref="E9:F9"/>
    <mergeCell ref="G9:H9"/>
    <mergeCell ref="I9:J9"/>
    <mergeCell ref="A72:J72"/>
    <mergeCell ref="K9:K10"/>
    <mergeCell ref="C66:F66"/>
    <mergeCell ref="I67:J67"/>
    <mergeCell ref="A68:J68"/>
    <mergeCell ref="A69:J69"/>
    <mergeCell ref="H70:I70"/>
    <mergeCell ref="A63:B63"/>
  </mergeCells>
  <printOptions horizontalCentered="1"/>
  <pageMargins left="0.70866141732283505" right="0.70866141732283505" top="0.64" bottom="0" header="0.63" footer="0.31496062992126"/>
  <pageSetup paperSize="9" scale="90" orientation="landscape" r:id="rId1"/>
  <rowBreaks count="1" manualBreakCount="1">
    <brk id="37" max="10" man="1"/>
  </row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zoomScaleSheetLayoutView="100" workbookViewId="0">
      <selection activeCell="K16" sqref="K16"/>
    </sheetView>
  </sheetViews>
  <sheetFormatPr defaultRowHeight="12.75"/>
  <cols>
    <col min="1" max="1" width="7.140625" customWidth="1"/>
    <col min="2" max="2" width="14.85546875" customWidth="1"/>
    <col min="3" max="3" width="14.5703125" customWidth="1"/>
    <col min="4" max="4" width="16.5703125" style="315" customWidth="1"/>
    <col min="5" max="8" width="18.42578125" style="315" customWidth="1"/>
  </cols>
  <sheetData>
    <row r="1" spans="1:15">
      <c r="H1" s="321" t="s">
        <v>508</v>
      </c>
    </row>
    <row r="2" spans="1:15" ht="18">
      <c r="A2" s="1141" t="s">
        <v>0</v>
      </c>
      <c r="B2" s="1141"/>
      <c r="C2" s="1141"/>
      <c r="D2" s="1141"/>
      <c r="E2" s="1141"/>
      <c r="F2" s="1141"/>
      <c r="G2" s="1141"/>
      <c r="H2" s="1141"/>
      <c r="I2" s="260"/>
      <c r="J2" s="260"/>
      <c r="K2" s="260"/>
      <c r="L2" s="260"/>
      <c r="M2" s="260"/>
      <c r="N2" s="260"/>
      <c r="O2" s="260"/>
    </row>
    <row r="3" spans="1:15" ht="21">
      <c r="A3" s="1142" t="s">
        <v>591</v>
      </c>
      <c r="B3" s="1142"/>
      <c r="C3" s="1142"/>
      <c r="D3" s="1142"/>
      <c r="E3" s="1142"/>
      <c r="F3" s="1142"/>
      <c r="G3" s="1142"/>
      <c r="H3" s="1142"/>
      <c r="I3" s="261"/>
      <c r="J3" s="261"/>
      <c r="K3" s="261"/>
      <c r="L3" s="261"/>
      <c r="M3" s="261"/>
      <c r="N3" s="261"/>
      <c r="O3" s="261"/>
    </row>
    <row r="4" spans="1:15" ht="15">
      <c r="A4" s="228"/>
      <c r="B4" s="228"/>
      <c r="C4" s="228"/>
      <c r="D4" s="312"/>
      <c r="E4" s="312"/>
      <c r="F4" s="312"/>
      <c r="G4" s="312"/>
      <c r="H4" s="312"/>
      <c r="I4" s="228"/>
      <c r="J4" s="228"/>
      <c r="K4" s="228"/>
      <c r="L4" s="228"/>
      <c r="M4" s="228"/>
      <c r="N4" s="228"/>
      <c r="O4" s="228"/>
    </row>
    <row r="5" spans="1:15" ht="18">
      <c r="A5" s="1141" t="s">
        <v>507</v>
      </c>
      <c r="B5" s="1141"/>
      <c r="C5" s="1141"/>
      <c r="D5" s="1141"/>
      <c r="E5" s="1141"/>
      <c r="F5" s="1141"/>
      <c r="G5" s="1141"/>
      <c r="H5" s="1141"/>
      <c r="I5" s="260"/>
      <c r="J5" s="260"/>
      <c r="K5" s="260"/>
      <c r="L5" s="260"/>
      <c r="M5" s="260"/>
      <c r="N5" s="260"/>
      <c r="O5" s="260"/>
    </row>
    <row r="6" spans="1:15" ht="15">
      <c r="A6" s="229" t="s">
        <v>246</v>
      </c>
      <c r="B6" s="229"/>
      <c r="C6" s="228"/>
      <c r="D6" s="312"/>
      <c r="E6" s="312"/>
      <c r="F6" s="1401" t="s">
        <v>552</v>
      </c>
      <c r="G6" s="1401"/>
      <c r="H6" s="1401"/>
      <c r="I6" s="228"/>
      <c r="J6" s="228"/>
      <c r="K6" s="228"/>
      <c r="L6" s="262"/>
      <c r="M6" s="262"/>
      <c r="N6" s="1399"/>
      <c r="O6" s="1399"/>
    </row>
    <row r="7" spans="1:15" ht="31.5" customHeight="1">
      <c r="A7" s="1209" t="s">
        <v>2</v>
      </c>
      <c r="B7" s="1209" t="s">
        <v>3</v>
      </c>
      <c r="C7" s="1400" t="s">
        <v>383</v>
      </c>
      <c r="D7" s="1396" t="s">
        <v>484</v>
      </c>
      <c r="E7" s="1397"/>
      <c r="F7" s="1397"/>
      <c r="G7" s="1397"/>
      <c r="H7" s="1398"/>
    </row>
    <row r="8" spans="1:15" ht="34.5" customHeight="1">
      <c r="A8" s="1209"/>
      <c r="B8" s="1209"/>
      <c r="C8" s="1400"/>
      <c r="D8" s="313" t="s">
        <v>485</v>
      </c>
      <c r="E8" s="313" t="s">
        <v>486</v>
      </c>
      <c r="F8" s="313" t="s">
        <v>487</v>
      </c>
      <c r="G8" s="313" t="s">
        <v>618</v>
      </c>
      <c r="H8" s="313" t="s">
        <v>48</v>
      </c>
    </row>
    <row r="9" spans="1:15" ht="15">
      <c r="A9" s="263">
        <v>1</v>
      </c>
      <c r="B9" s="263">
        <v>2</v>
      </c>
      <c r="C9" s="263">
        <v>3</v>
      </c>
      <c r="D9" s="333">
        <v>4</v>
      </c>
      <c r="E9" s="333">
        <v>5</v>
      </c>
      <c r="F9" s="333">
        <v>6</v>
      </c>
      <c r="G9" s="333">
        <v>7</v>
      </c>
      <c r="H9" s="333">
        <v>8</v>
      </c>
    </row>
    <row r="10" spans="1:15">
      <c r="A10" s="9">
        <v>1</v>
      </c>
      <c r="B10" s="9"/>
      <c r="C10" s="9"/>
      <c r="D10" s="233"/>
      <c r="E10" s="233"/>
      <c r="F10" s="233"/>
      <c r="G10" s="233"/>
      <c r="H10" s="233"/>
    </row>
    <row r="11" spans="1:15">
      <c r="A11" s="9">
        <v>2</v>
      </c>
      <c r="B11" s="9"/>
      <c r="C11" s="9"/>
      <c r="D11" s="233"/>
      <c r="E11" s="233"/>
      <c r="F11" s="233"/>
      <c r="G11" s="233"/>
      <c r="H11" s="233"/>
    </row>
    <row r="12" spans="1:15">
      <c r="A12" s="9">
        <v>3</v>
      </c>
      <c r="B12" s="9"/>
      <c r="C12" s="9"/>
      <c r="D12" s="233"/>
      <c r="E12" s="233"/>
      <c r="F12" s="233"/>
      <c r="G12" s="233"/>
      <c r="H12" s="233"/>
    </row>
    <row r="13" spans="1:15">
      <c r="A13" s="9">
        <v>4</v>
      </c>
      <c r="B13" s="9"/>
      <c r="C13" s="9"/>
      <c r="D13" s="233"/>
      <c r="E13" s="233"/>
      <c r="F13" s="233"/>
      <c r="G13" s="233"/>
      <c r="H13" s="233"/>
    </row>
    <row r="14" spans="1:15">
      <c r="A14" s="9">
        <v>5</v>
      </c>
      <c r="B14" s="9"/>
      <c r="C14" s="9"/>
      <c r="D14" s="233"/>
      <c r="E14" s="233"/>
      <c r="F14" s="233"/>
      <c r="G14" s="233"/>
      <c r="H14" s="233"/>
    </row>
    <row r="15" spans="1:15">
      <c r="A15" s="9">
        <v>6</v>
      </c>
      <c r="B15" s="9"/>
      <c r="C15" s="9"/>
      <c r="D15" s="233"/>
      <c r="E15" s="233"/>
      <c r="F15" s="233"/>
      <c r="G15" s="233"/>
      <c r="H15" s="233"/>
    </row>
    <row r="16" spans="1:15">
      <c r="A16" s="9">
        <v>7</v>
      </c>
      <c r="B16" s="9"/>
      <c r="C16" s="9"/>
      <c r="D16" s="233"/>
      <c r="E16" s="233"/>
      <c r="F16" s="233"/>
      <c r="G16" s="233"/>
      <c r="H16" s="233"/>
    </row>
    <row r="17" spans="1:9">
      <c r="A17" s="9">
        <v>8</v>
      </c>
      <c r="B17" s="9"/>
      <c r="C17" s="9"/>
      <c r="D17" s="233"/>
      <c r="E17" s="233"/>
      <c r="F17" s="233"/>
      <c r="G17" s="233"/>
      <c r="H17" s="233"/>
    </row>
    <row r="18" spans="1:9">
      <c r="A18" s="9">
        <v>9</v>
      </c>
      <c r="B18" s="9"/>
      <c r="C18" s="9"/>
      <c r="D18" s="233"/>
      <c r="E18" s="233"/>
      <c r="F18" s="233"/>
      <c r="G18" s="233"/>
      <c r="H18" s="233"/>
    </row>
    <row r="19" spans="1:9">
      <c r="A19" s="9">
        <v>10</v>
      </c>
      <c r="B19" s="9"/>
      <c r="C19" s="9"/>
      <c r="D19" s="233"/>
      <c r="E19" s="233"/>
      <c r="F19" s="233"/>
      <c r="G19" s="233"/>
      <c r="H19" s="233"/>
    </row>
    <row r="20" spans="1:9">
      <c r="A20" s="9">
        <v>11</v>
      </c>
      <c r="B20" s="9"/>
      <c r="C20" s="9"/>
      <c r="D20" s="233"/>
      <c r="E20" s="233"/>
      <c r="F20" s="233"/>
      <c r="G20" s="233"/>
      <c r="H20" s="233"/>
    </row>
    <row r="21" spans="1:9">
      <c r="A21" s="9">
        <v>12</v>
      </c>
      <c r="B21" s="9"/>
      <c r="C21" s="9"/>
      <c r="D21" s="233"/>
      <c r="E21" s="233"/>
      <c r="F21" s="233"/>
      <c r="G21" s="233"/>
      <c r="H21" s="233"/>
    </row>
    <row r="22" spans="1:9">
      <c r="A22" s="9">
        <v>13</v>
      </c>
      <c r="B22" s="9"/>
      <c r="C22" s="9"/>
      <c r="D22" s="233"/>
      <c r="E22" s="233"/>
      <c r="F22" s="233"/>
      <c r="G22" s="233"/>
      <c r="H22" s="233"/>
    </row>
    <row r="23" spans="1:9">
      <c r="A23" s="9">
        <v>14</v>
      </c>
      <c r="B23" s="160"/>
      <c r="C23" s="160"/>
      <c r="D23" s="249"/>
      <c r="E23" s="249"/>
      <c r="F23" s="249"/>
      <c r="G23" s="249"/>
      <c r="H23" s="249"/>
    </row>
    <row r="24" spans="1:9" ht="15" customHeight="1">
      <c r="A24" s="160" t="s">
        <v>7</v>
      </c>
      <c r="B24" s="160"/>
      <c r="C24" s="160"/>
      <c r="D24" s="249"/>
      <c r="E24" s="249"/>
      <c r="F24" s="249"/>
      <c r="G24" s="249"/>
      <c r="H24" s="249"/>
    </row>
    <row r="25" spans="1:9" ht="15" customHeight="1">
      <c r="A25" s="160" t="s">
        <v>7</v>
      </c>
      <c r="B25" s="160"/>
      <c r="C25" s="160"/>
      <c r="D25" s="151"/>
      <c r="E25" s="151"/>
      <c r="F25" s="151"/>
      <c r="G25" s="331"/>
      <c r="H25" s="151"/>
    </row>
    <row r="26" spans="1:9" ht="15" customHeight="1">
      <c r="A26" s="160" t="s">
        <v>19</v>
      </c>
      <c r="B26" s="160"/>
      <c r="C26" s="160"/>
      <c r="D26" s="151"/>
      <c r="E26" s="151"/>
      <c r="F26" s="151"/>
      <c r="G26" s="331"/>
      <c r="H26" s="151"/>
    </row>
    <row r="27" spans="1:9" ht="15" customHeight="1">
      <c r="A27" s="235"/>
      <c r="B27" s="235"/>
      <c r="C27" s="235"/>
      <c r="D27" s="236"/>
      <c r="E27" s="236"/>
      <c r="F27" s="236"/>
      <c r="G27" s="327"/>
      <c r="H27" s="236"/>
    </row>
    <row r="28" spans="1:9" ht="15" customHeight="1">
      <c r="A28" s="235"/>
      <c r="B28" s="235"/>
      <c r="C28" s="235"/>
      <c r="D28" s="236"/>
      <c r="E28" s="236"/>
      <c r="F28" s="236"/>
      <c r="G28" s="327"/>
      <c r="H28" s="236"/>
    </row>
    <row r="29" spans="1:9" ht="15" customHeight="1">
      <c r="A29" s="235"/>
      <c r="B29" s="235"/>
      <c r="C29" s="235"/>
      <c r="D29" s="1139" t="s">
        <v>13</v>
      </c>
      <c r="E29" s="1139"/>
      <c r="F29" s="1139"/>
      <c r="G29" s="1139"/>
      <c r="H29" s="1139"/>
      <c r="I29" s="1139"/>
    </row>
    <row r="30" spans="1:9">
      <c r="A30" s="235" t="s">
        <v>12</v>
      </c>
      <c r="C30" s="235"/>
      <c r="D30" s="1139" t="s">
        <v>14</v>
      </c>
      <c r="E30" s="1139"/>
      <c r="F30" s="1139"/>
      <c r="G30" s="1139"/>
      <c r="H30" s="1139"/>
      <c r="I30" s="1139"/>
    </row>
    <row r="31" spans="1:9">
      <c r="D31" s="1139" t="s">
        <v>77</v>
      </c>
      <c r="E31" s="1139"/>
      <c r="F31" s="1139"/>
      <c r="G31" s="1139"/>
      <c r="H31" s="1139"/>
      <c r="I31" s="1139"/>
    </row>
    <row r="32" spans="1:9">
      <c r="D32" s="1140" t="s">
        <v>76</v>
      </c>
      <c r="E32" s="1140"/>
      <c r="F32" s="1140"/>
      <c r="G32" s="1140"/>
      <c r="H32" s="1140"/>
      <c r="I32" s="235"/>
    </row>
  </sheetData>
  <mergeCells count="13">
    <mergeCell ref="N6:O6"/>
    <mergeCell ref="A7:A8"/>
    <mergeCell ref="B7:B8"/>
    <mergeCell ref="C7:C8"/>
    <mergeCell ref="F6:H6"/>
    <mergeCell ref="D29:I29"/>
    <mergeCell ref="D30:I30"/>
    <mergeCell ref="D31:I31"/>
    <mergeCell ref="D32:H32"/>
    <mergeCell ref="A2:H2"/>
    <mergeCell ref="A3:H3"/>
    <mergeCell ref="A5:H5"/>
    <mergeCell ref="D7:H7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  <colBreaks count="1" manualBreakCount="1">
    <brk id="8" max="1048575" man="1"/>
  </colBreak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7"/>
  <sheetViews>
    <sheetView view="pageBreakPreview" topLeftCell="A37" zoomScale="90" zoomScaleSheetLayoutView="90" workbookViewId="0">
      <selection activeCell="F56" sqref="F56"/>
    </sheetView>
  </sheetViews>
  <sheetFormatPr defaultRowHeight="12.75"/>
  <cols>
    <col min="1" max="1" width="7.140625" customWidth="1"/>
    <col min="2" max="2" width="15.42578125" customWidth="1"/>
    <col min="3" max="3" width="14.5703125" customWidth="1"/>
    <col min="4" max="4" width="16.5703125" style="315" customWidth="1"/>
    <col min="5" max="8" width="18.42578125" style="315" customWidth="1"/>
  </cols>
  <sheetData>
    <row r="1" spans="1:15">
      <c r="H1" s="321" t="s">
        <v>508</v>
      </c>
    </row>
    <row r="2" spans="1:15" ht="18">
      <c r="A2" s="1141" t="s">
        <v>0</v>
      </c>
      <c r="B2" s="1141"/>
      <c r="C2" s="1141"/>
      <c r="D2" s="1141"/>
      <c r="E2" s="1141"/>
      <c r="F2" s="1141"/>
      <c r="G2" s="1141"/>
      <c r="H2" s="1141"/>
      <c r="I2" s="260"/>
      <c r="J2" s="260"/>
      <c r="K2" s="260"/>
      <c r="L2" s="260"/>
      <c r="M2" s="260"/>
      <c r="N2" s="260"/>
      <c r="O2" s="260"/>
    </row>
    <row r="3" spans="1:15" ht="21">
      <c r="A3" s="1142" t="s">
        <v>591</v>
      </c>
      <c r="B3" s="1142"/>
      <c r="C3" s="1142"/>
      <c r="D3" s="1142"/>
      <c r="E3" s="1142"/>
      <c r="F3" s="1142"/>
      <c r="G3" s="1142"/>
      <c r="H3" s="1142"/>
      <c r="I3" s="261"/>
      <c r="J3" s="261"/>
      <c r="K3" s="261"/>
      <c r="L3" s="261"/>
      <c r="M3" s="261"/>
      <c r="N3" s="261"/>
      <c r="O3" s="261"/>
    </row>
    <row r="4" spans="1:15" ht="15">
      <c r="A4" s="228"/>
      <c r="B4" s="228"/>
      <c r="C4" s="228"/>
      <c r="D4" s="312"/>
      <c r="E4" s="312"/>
      <c r="F4" s="312"/>
      <c r="G4" s="312"/>
      <c r="H4" s="312"/>
      <c r="I4" s="228"/>
      <c r="J4" s="228"/>
      <c r="K4" s="228"/>
      <c r="L4" s="228"/>
      <c r="M4" s="228"/>
      <c r="N4" s="228"/>
      <c r="O4" s="228"/>
    </row>
    <row r="5" spans="1:15" ht="18">
      <c r="A5" s="1141" t="s">
        <v>507</v>
      </c>
      <c r="B5" s="1141"/>
      <c r="C5" s="1141"/>
      <c r="D5" s="1141"/>
      <c r="E5" s="1141"/>
      <c r="F5" s="1141"/>
      <c r="G5" s="1141"/>
      <c r="H5" s="1141"/>
      <c r="I5" s="260"/>
      <c r="J5" s="260"/>
      <c r="K5" s="260"/>
      <c r="L5" s="260"/>
      <c r="M5" s="260"/>
      <c r="N5" s="260"/>
      <c r="O5" s="260"/>
    </row>
    <row r="6" spans="1:15" ht="15">
      <c r="A6" s="229" t="s">
        <v>811</v>
      </c>
      <c r="B6" s="229"/>
      <c r="C6" s="228"/>
      <c r="D6" s="312"/>
      <c r="E6" s="312"/>
      <c r="F6" s="1401" t="s">
        <v>746</v>
      </c>
      <c r="G6" s="1401"/>
      <c r="H6" s="1401"/>
      <c r="I6" s="228"/>
      <c r="J6" s="228"/>
      <c r="K6" s="228"/>
      <c r="L6" s="262"/>
      <c r="M6" s="262"/>
      <c r="N6" s="1399"/>
      <c r="O6" s="1399"/>
    </row>
    <row r="7" spans="1:15" ht="31.5" customHeight="1">
      <c r="A7" s="1209" t="s">
        <v>2</v>
      </c>
      <c r="B7" s="1209" t="s">
        <v>3</v>
      </c>
      <c r="C7" s="1400" t="s">
        <v>383</v>
      </c>
      <c r="D7" s="1396" t="s">
        <v>484</v>
      </c>
      <c r="E7" s="1397"/>
      <c r="F7" s="1397"/>
      <c r="G7" s="1397"/>
      <c r="H7" s="1398"/>
    </row>
    <row r="8" spans="1:15" ht="34.5" customHeight="1">
      <c r="A8" s="1209"/>
      <c r="B8" s="1209"/>
      <c r="C8" s="1400"/>
      <c r="D8" s="313" t="s">
        <v>485</v>
      </c>
      <c r="E8" s="313" t="s">
        <v>486</v>
      </c>
      <c r="F8" s="313" t="s">
        <v>487</v>
      </c>
      <c r="G8" s="313" t="s">
        <v>618</v>
      </c>
      <c r="H8" s="313" t="s">
        <v>48</v>
      </c>
    </row>
    <row r="9" spans="1:15" ht="15">
      <c r="A9" s="453">
        <v>1</v>
      </c>
      <c r="B9" s="453">
        <v>2</v>
      </c>
      <c r="C9" s="453">
        <v>3</v>
      </c>
      <c r="D9" s="453">
        <v>4</v>
      </c>
      <c r="E9" s="453">
        <v>5</v>
      </c>
      <c r="F9" s="453">
        <v>6</v>
      </c>
      <c r="G9" s="453">
        <v>7</v>
      </c>
      <c r="H9" s="453">
        <v>8</v>
      </c>
    </row>
    <row r="10" spans="1:15" ht="18.75">
      <c r="A10" s="453">
        <v>1</v>
      </c>
      <c r="B10" s="473" t="s">
        <v>721</v>
      </c>
      <c r="C10" s="519">
        <v>950</v>
      </c>
      <c r="D10" s="453">
        <v>463</v>
      </c>
      <c r="E10" s="453">
        <v>0</v>
      </c>
      <c r="F10" s="520">
        <v>493</v>
      </c>
      <c r="G10" s="453">
        <v>0</v>
      </c>
      <c r="H10" s="453">
        <v>0</v>
      </c>
    </row>
    <row r="11" spans="1:15" ht="18.75">
      <c r="A11" s="453">
        <v>2</v>
      </c>
      <c r="B11" s="473" t="s">
        <v>671</v>
      </c>
      <c r="C11" s="519">
        <v>2313</v>
      </c>
      <c r="D11" s="453">
        <v>997</v>
      </c>
      <c r="E11" s="453">
        <v>0</v>
      </c>
      <c r="F11" s="520">
        <v>555</v>
      </c>
      <c r="G11" s="453">
        <v>0</v>
      </c>
      <c r="H11" s="453">
        <v>0</v>
      </c>
    </row>
    <row r="12" spans="1:15" ht="18.75">
      <c r="A12" s="453">
        <v>3</v>
      </c>
      <c r="B12" s="473" t="s">
        <v>672</v>
      </c>
      <c r="C12" s="519">
        <v>1552</v>
      </c>
      <c r="D12" s="453">
        <v>650</v>
      </c>
      <c r="E12" s="453">
        <v>0</v>
      </c>
      <c r="F12" s="520">
        <v>1663</v>
      </c>
      <c r="G12" s="453">
        <v>0</v>
      </c>
      <c r="H12" s="453">
        <v>0</v>
      </c>
    </row>
    <row r="13" spans="1:15" ht="18.75">
      <c r="A13" s="453">
        <v>4</v>
      </c>
      <c r="B13" s="473" t="s">
        <v>673</v>
      </c>
      <c r="C13" s="519">
        <v>1499</v>
      </c>
      <c r="D13" s="519">
        <v>200</v>
      </c>
      <c r="E13" s="519">
        <v>0</v>
      </c>
      <c r="F13" s="521">
        <v>1315</v>
      </c>
      <c r="G13" s="519">
        <v>0</v>
      </c>
      <c r="H13" s="519">
        <v>0</v>
      </c>
    </row>
    <row r="14" spans="1:15" ht="18.75">
      <c r="A14" s="453">
        <v>5</v>
      </c>
      <c r="B14" s="473" t="s">
        <v>674</v>
      </c>
      <c r="C14" s="453">
        <v>3037</v>
      </c>
      <c r="D14" s="453">
        <v>650</v>
      </c>
      <c r="E14" s="453">
        <v>0</v>
      </c>
      <c r="F14" s="520">
        <v>2388</v>
      </c>
      <c r="G14" s="453">
        <v>0</v>
      </c>
      <c r="H14" s="453">
        <v>0</v>
      </c>
    </row>
    <row r="15" spans="1:15" ht="18.75">
      <c r="A15" s="453">
        <v>6</v>
      </c>
      <c r="B15" s="473" t="s">
        <v>675</v>
      </c>
      <c r="C15" s="453">
        <v>2745</v>
      </c>
      <c r="D15" s="453">
        <v>650</v>
      </c>
      <c r="E15" s="453">
        <v>0</v>
      </c>
      <c r="F15" s="520">
        <v>2141</v>
      </c>
      <c r="G15" s="453">
        <v>0</v>
      </c>
      <c r="H15" s="453">
        <v>0</v>
      </c>
    </row>
    <row r="16" spans="1:15" ht="18.75">
      <c r="A16" s="453">
        <v>7</v>
      </c>
      <c r="B16" s="473" t="s">
        <v>676</v>
      </c>
      <c r="C16" s="453">
        <v>2868</v>
      </c>
      <c r="D16" s="453">
        <v>650</v>
      </c>
      <c r="E16" s="453">
        <v>0</v>
      </c>
      <c r="F16" s="520">
        <v>2218</v>
      </c>
      <c r="G16" s="453">
        <v>0</v>
      </c>
      <c r="H16" s="453">
        <v>0</v>
      </c>
    </row>
    <row r="17" spans="1:8" ht="18.75">
      <c r="A17" s="453">
        <v>8</v>
      </c>
      <c r="B17" s="473" t="s">
        <v>677</v>
      </c>
      <c r="C17" s="519">
        <v>2557</v>
      </c>
      <c r="D17" s="519">
        <v>22</v>
      </c>
      <c r="E17" s="519">
        <v>0</v>
      </c>
      <c r="F17" s="521">
        <v>2535</v>
      </c>
      <c r="G17" s="519">
        <v>0</v>
      </c>
      <c r="H17" s="519">
        <v>0</v>
      </c>
    </row>
    <row r="18" spans="1:8" ht="18.75">
      <c r="A18" s="453">
        <v>9</v>
      </c>
      <c r="B18" s="473" t="s">
        <v>678</v>
      </c>
      <c r="C18" s="453">
        <v>1678</v>
      </c>
      <c r="D18" s="453">
        <v>770</v>
      </c>
      <c r="E18" s="453">
        <v>0</v>
      </c>
      <c r="F18" s="520">
        <v>65</v>
      </c>
      <c r="G18" s="453">
        <v>843</v>
      </c>
      <c r="H18" s="453">
        <v>0</v>
      </c>
    </row>
    <row r="19" spans="1:8" ht="18.75">
      <c r="A19" s="453">
        <v>10</v>
      </c>
      <c r="B19" s="473" t="s">
        <v>679</v>
      </c>
      <c r="C19" s="453">
        <v>739</v>
      </c>
      <c r="D19" s="453">
        <v>666</v>
      </c>
      <c r="E19" s="453">
        <v>0</v>
      </c>
      <c r="F19" s="520">
        <v>8</v>
      </c>
      <c r="G19" s="453">
        <v>69</v>
      </c>
      <c r="H19" s="453">
        <v>8</v>
      </c>
    </row>
    <row r="20" spans="1:8" ht="18.75">
      <c r="A20" s="453">
        <v>11</v>
      </c>
      <c r="B20" s="473" t="s">
        <v>680</v>
      </c>
      <c r="C20" s="453">
        <v>2665</v>
      </c>
      <c r="D20" s="453">
        <v>650</v>
      </c>
      <c r="E20" s="453">
        <v>0</v>
      </c>
      <c r="F20" s="520">
        <v>2015</v>
      </c>
      <c r="G20" s="453">
        <v>0</v>
      </c>
      <c r="H20" s="453">
        <v>0</v>
      </c>
    </row>
    <row r="21" spans="1:8" ht="18.75">
      <c r="A21" s="453">
        <v>12</v>
      </c>
      <c r="B21" s="473" t="s">
        <v>681</v>
      </c>
      <c r="C21" s="453">
        <v>3695</v>
      </c>
      <c r="D21" s="453">
        <v>650</v>
      </c>
      <c r="E21" s="453">
        <v>0</v>
      </c>
      <c r="F21" s="520">
        <v>3045</v>
      </c>
      <c r="G21" s="453">
        <v>41</v>
      </c>
      <c r="H21" s="453">
        <v>0</v>
      </c>
    </row>
    <row r="22" spans="1:8" ht="18.75">
      <c r="A22" s="453">
        <v>13</v>
      </c>
      <c r="B22" s="473" t="s">
        <v>682</v>
      </c>
      <c r="C22" s="453">
        <v>2110</v>
      </c>
      <c r="D22" s="453">
        <v>650</v>
      </c>
      <c r="E22" s="453">
        <v>0</v>
      </c>
      <c r="F22" s="520">
        <v>1460</v>
      </c>
      <c r="G22" s="453">
        <v>86</v>
      </c>
      <c r="H22" s="453">
        <v>0</v>
      </c>
    </row>
    <row r="23" spans="1:8" ht="18.75">
      <c r="A23" s="453">
        <v>14</v>
      </c>
      <c r="B23" s="473" t="s">
        <v>683</v>
      </c>
      <c r="C23" s="519">
        <v>1196</v>
      </c>
      <c r="D23" s="519">
        <v>500</v>
      </c>
      <c r="E23" s="519">
        <v>0</v>
      </c>
      <c r="F23" s="521">
        <v>696</v>
      </c>
      <c r="G23" s="519">
        <v>0</v>
      </c>
      <c r="H23" s="519">
        <v>0</v>
      </c>
    </row>
    <row r="24" spans="1:8" ht="18.75">
      <c r="A24" s="453">
        <v>15</v>
      </c>
      <c r="B24" s="473" t="s">
        <v>684</v>
      </c>
      <c r="C24" s="453">
        <v>2079</v>
      </c>
      <c r="D24" s="453">
        <v>650</v>
      </c>
      <c r="E24" s="453">
        <v>0</v>
      </c>
      <c r="F24" s="520">
        <v>1347</v>
      </c>
      <c r="G24" s="453">
        <v>91</v>
      </c>
      <c r="H24" s="453" t="s">
        <v>7</v>
      </c>
    </row>
    <row r="25" spans="1:8" ht="18.75">
      <c r="A25" s="453">
        <v>16</v>
      </c>
      <c r="B25" s="473" t="s">
        <v>685</v>
      </c>
      <c r="C25" s="453">
        <v>3937</v>
      </c>
      <c r="D25" s="453">
        <v>650</v>
      </c>
      <c r="E25" s="453">
        <v>0</v>
      </c>
      <c r="F25" s="520">
        <v>3287</v>
      </c>
      <c r="G25" s="453">
        <v>0</v>
      </c>
      <c r="H25" s="453">
        <v>0</v>
      </c>
    </row>
    <row r="26" spans="1:8" ht="18.75">
      <c r="A26" s="453">
        <v>17</v>
      </c>
      <c r="B26" s="473" t="s">
        <v>686</v>
      </c>
      <c r="C26" s="453">
        <v>1837</v>
      </c>
      <c r="D26" s="453">
        <v>536</v>
      </c>
      <c r="E26" s="453">
        <v>0</v>
      </c>
      <c r="F26" s="520">
        <v>1301</v>
      </c>
      <c r="G26" s="453">
        <v>16</v>
      </c>
      <c r="H26" s="453">
        <v>0</v>
      </c>
    </row>
    <row r="27" spans="1:8" ht="18.75">
      <c r="A27" s="453">
        <v>18</v>
      </c>
      <c r="B27" s="473" t="s">
        <v>687</v>
      </c>
      <c r="C27" s="453">
        <v>2276</v>
      </c>
      <c r="D27" s="453">
        <v>650</v>
      </c>
      <c r="E27" s="453">
        <v>0</v>
      </c>
      <c r="F27" s="520">
        <v>1636</v>
      </c>
      <c r="G27" s="453">
        <v>0</v>
      </c>
      <c r="H27" s="453">
        <v>0</v>
      </c>
    </row>
    <row r="28" spans="1:8" ht="18.75">
      <c r="A28" s="453">
        <v>19</v>
      </c>
      <c r="B28" s="473" t="s">
        <v>688</v>
      </c>
      <c r="C28" s="453">
        <v>1947</v>
      </c>
      <c r="D28" s="453">
        <v>650</v>
      </c>
      <c r="E28" s="453">
        <v>0</v>
      </c>
      <c r="F28" s="520">
        <v>615</v>
      </c>
      <c r="G28" s="453">
        <v>557</v>
      </c>
      <c r="H28" s="453">
        <v>0</v>
      </c>
    </row>
    <row r="29" spans="1:8" ht="18.75">
      <c r="A29" s="453">
        <v>20</v>
      </c>
      <c r="B29" s="473" t="s">
        <v>689</v>
      </c>
      <c r="C29" s="453">
        <v>821</v>
      </c>
      <c r="D29" s="453">
        <v>695</v>
      </c>
      <c r="E29" s="453">
        <v>0</v>
      </c>
      <c r="F29" s="520">
        <v>126</v>
      </c>
      <c r="G29" s="453">
        <v>0</v>
      </c>
      <c r="H29" s="453">
        <v>0</v>
      </c>
    </row>
    <row r="30" spans="1:8" ht="37.5">
      <c r="A30" s="453">
        <v>21</v>
      </c>
      <c r="B30" s="473" t="s">
        <v>690</v>
      </c>
      <c r="C30" s="453">
        <v>1690</v>
      </c>
      <c r="D30" s="453">
        <v>650</v>
      </c>
      <c r="E30" s="453">
        <v>0</v>
      </c>
      <c r="F30" s="520">
        <v>1040</v>
      </c>
      <c r="G30" s="453">
        <v>0</v>
      </c>
      <c r="H30" s="453">
        <v>0</v>
      </c>
    </row>
    <row r="31" spans="1:8" ht="18.75">
      <c r="A31" s="453">
        <v>22</v>
      </c>
      <c r="B31" s="473" t="s">
        <v>691</v>
      </c>
      <c r="C31" s="453">
        <v>1680</v>
      </c>
      <c r="D31" s="453">
        <v>1297</v>
      </c>
      <c r="E31" s="453">
        <v>0</v>
      </c>
      <c r="F31" s="520">
        <v>53</v>
      </c>
      <c r="G31" s="453">
        <v>327</v>
      </c>
      <c r="H31" s="453">
        <v>0</v>
      </c>
    </row>
    <row r="32" spans="1:8" ht="18.75">
      <c r="A32" s="453">
        <v>23</v>
      </c>
      <c r="B32" s="473" t="s">
        <v>692</v>
      </c>
      <c r="C32" s="453">
        <v>2387</v>
      </c>
      <c r="D32" s="453">
        <v>650</v>
      </c>
      <c r="E32" s="453">
        <v>0</v>
      </c>
      <c r="F32" s="520">
        <v>1325</v>
      </c>
      <c r="G32" s="453">
        <v>412</v>
      </c>
      <c r="H32" s="453">
        <v>0</v>
      </c>
    </row>
    <row r="33" spans="1:8" ht="18.75">
      <c r="A33" s="453">
        <v>24</v>
      </c>
      <c r="B33" s="473" t="s">
        <v>715</v>
      </c>
      <c r="C33" s="453">
        <v>2457</v>
      </c>
      <c r="D33" s="453">
        <v>816</v>
      </c>
      <c r="E33" s="453">
        <v>0</v>
      </c>
      <c r="F33" s="520">
        <v>1641</v>
      </c>
      <c r="G33" s="453">
        <v>0</v>
      </c>
      <c r="H33" s="453">
        <v>0</v>
      </c>
    </row>
    <row r="34" spans="1:8" ht="18.75">
      <c r="A34" s="453">
        <v>25</v>
      </c>
      <c r="B34" s="473" t="s">
        <v>693</v>
      </c>
      <c r="C34" s="453">
        <v>1838</v>
      </c>
      <c r="D34" s="453">
        <v>650</v>
      </c>
      <c r="E34" s="453">
        <v>0</v>
      </c>
      <c r="F34" s="520">
        <v>1125</v>
      </c>
      <c r="G34" s="453">
        <v>69</v>
      </c>
      <c r="H34" s="453">
        <v>0</v>
      </c>
    </row>
    <row r="35" spans="1:8" ht="18.75">
      <c r="A35" s="453">
        <v>26</v>
      </c>
      <c r="B35" s="473" t="s">
        <v>694</v>
      </c>
      <c r="C35" s="453">
        <v>1622</v>
      </c>
      <c r="D35" s="453">
        <v>650</v>
      </c>
      <c r="E35" s="453">
        <v>0</v>
      </c>
      <c r="F35" s="520">
        <v>873</v>
      </c>
      <c r="G35" s="453">
        <v>103</v>
      </c>
      <c r="H35" s="453">
        <v>0</v>
      </c>
    </row>
    <row r="36" spans="1:8" ht="18.75">
      <c r="A36" s="453">
        <v>27</v>
      </c>
      <c r="B36" s="473" t="s">
        <v>695</v>
      </c>
      <c r="C36" s="453">
        <v>3279</v>
      </c>
      <c r="D36" s="453">
        <v>655</v>
      </c>
      <c r="E36" s="453">
        <v>0</v>
      </c>
      <c r="F36" s="520">
        <v>2624</v>
      </c>
      <c r="G36" s="453">
        <v>0</v>
      </c>
      <c r="H36" s="453">
        <v>0</v>
      </c>
    </row>
    <row r="37" spans="1:8" ht="18.75">
      <c r="A37" s="453">
        <v>28</v>
      </c>
      <c r="B37" s="473" t="s">
        <v>696</v>
      </c>
      <c r="C37" s="453">
        <v>2712</v>
      </c>
      <c r="D37" s="453">
        <v>650</v>
      </c>
      <c r="E37" s="453">
        <v>0</v>
      </c>
      <c r="F37" s="520">
        <v>2076</v>
      </c>
      <c r="G37" s="453">
        <v>0</v>
      </c>
      <c r="H37" s="453">
        <v>0</v>
      </c>
    </row>
    <row r="38" spans="1:8" ht="18.75">
      <c r="A38" s="453">
        <v>29</v>
      </c>
      <c r="B38" s="473" t="s">
        <v>716</v>
      </c>
      <c r="C38" s="453">
        <v>2064</v>
      </c>
      <c r="D38" s="453">
        <v>948</v>
      </c>
      <c r="E38" s="453">
        <v>0</v>
      </c>
      <c r="F38" s="520">
        <v>1116</v>
      </c>
      <c r="G38" s="453">
        <v>0</v>
      </c>
      <c r="H38" s="453">
        <v>0</v>
      </c>
    </row>
    <row r="39" spans="1:8" ht="18.75">
      <c r="A39" s="453">
        <v>30</v>
      </c>
      <c r="B39" s="473" t="s">
        <v>697</v>
      </c>
      <c r="C39" s="453">
        <v>2632</v>
      </c>
      <c r="D39" s="453">
        <v>657</v>
      </c>
      <c r="E39" s="453">
        <v>0</v>
      </c>
      <c r="F39" s="520">
        <v>1864</v>
      </c>
      <c r="G39" s="453">
        <v>111</v>
      </c>
      <c r="H39" s="453">
        <v>0</v>
      </c>
    </row>
    <row r="40" spans="1:8" ht="18.75">
      <c r="A40" s="453">
        <v>31</v>
      </c>
      <c r="B40" s="473" t="s">
        <v>698</v>
      </c>
      <c r="C40" s="453">
        <v>1727</v>
      </c>
      <c r="D40" s="453">
        <v>650</v>
      </c>
      <c r="E40" s="453">
        <v>0</v>
      </c>
      <c r="F40" s="520">
        <v>1000</v>
      </c>
      <c r="G40" s="453">
        <v>0</v>
      </c>
      <c r="H40" s="453">
        <v>0</v>
      </c>
    </row>
    <row r="41" spans="1:8" ht="18.75">
      <c r="A41" s="453">
        <v>32</v>
      </c>
      <c r="B41" s="473" t="s">
        <v>699</v>
      </c>
      <c r="C41" s="453">
        <v>1265</v>
      </c>
      <c r="D41" s="453">
        <v>843</v>
      </c>
      <c r="E41" s="453">
        <v>0</v>
      </c>
      <c r="F41" s="520">
        <v>422</v>
      </c>
      <c r="G41" s="453">
        <v>0</v>
      </c>
      <c r="H41" s="453">
        <v>0</v>
      </c>
    </row>
    <row r="42" spans="1:8" ht="18.75">
      <c r="A42" s="453">
        <v>33</v>
      </c>
      <c r="B42" s="473" t="s">
        <v>700</v>
      </c>
      <c r="C42" s="453">
        <v>2320</v>
      </c>
      <c r="D42" s="453">
        <v>652</v>
      </c>
      <c r="E42" s="453">
        <v>0</v>
      </c>
      <c r="F42" s="520">
        <v>1293</v>
      </c>
      <c r="G42" s="453">
        <v>75</v>
      </c>
      <c r="H42" s="453">
        <v>0</v>
      </c>
    </row>
    <row r="43" spans="1:8" ht="18.75">
      <c r="A43" s="453">
        <v>34</v>
      </c>
      <c r="B43" s="473" t="s">
        <v>701</v>
      </c>
      <c r="C43" s="453">
        <v>2534</v>
      </c>
      <c r="D43" s="453">
        <v>650</v>
      </c>
      <c r="E43" s="453">
        <v>0</v>
      </c>
      <c r="F43" s="520">
        <v>1884</v>
      </c>
      <c r="G43" s="453">
        <v>0</v>
      </c>
      <c r="H43" s="453">
        <v>0</v>
      </c>
    </row>
    <row r="44" spans="1:8" ht="18.75">
      <c r="A44" s="453">
        <v>35</v>
      </c>
      <c r="B44" s="473" t="s">
        <v>702</v>
      </c>
      <c r="C44" s="453">
        <v>2667</v>
      </c>
      <c r="D44" s="453">
        <v>650</v>
      </c>
      <c r="E44" s="453">
        <v>0</v>
      </c>
      <c r="F44" s="520">
        <v>2035</v>
      </c>
      <c r="G44" s="453">
        <v>0</v>
      </c>
      <c r="H44" s="453">
        <v>0</v>
      </c>
    </row>
    <row r="45" spans="1:8" ht="18.75">
      <c r="A45" s="453">
        <v>36</v>
      </c>
      <c r="B45" s="473" t="s">
        <v>717</v>
      </c>
      <c r="C45" s="453">
        <v>2160</v>
      </c>
      <c r="D45" s="453">
        <v>650</v>
      </c>
      <c r="E45" s="453">
        <v>0</v>
      </c>
      <c r="F45" s="520">
        <v>1448</v>
      </c>
      <c r="G45" s="453">
        <v>128</v>
      </c>
      <c r="H45" s="453">
        <v>0</v>
      </c>
    </row>
    <row r="46" spans="1:8" ht="18.75">
      <c r="A46" s="453">
        <v>37</v>
      </c>
      <c r="B46" s="473" t="s">
        <v>703</v>
      </c>
      <c r="C46" s="453">
        <v>3985</v>
      </c>
      <c r="D46" s="453">
        <v>650</v>
      </c>
      <c r="E46" s="453">
        <v>0</v>
      </c>
      <c r="F46" s="520">
        <v>3000</v>
      </c>
      <c r="G46" s="453">
        <v>333</v>
      </c>
      <c r="H46" s="453">
        <v>0</v>
      </c>
    </row>
    <row r="47" spans="1:8" ht="18.75">
      <c r="A47" s="453">
        <v>38</v>
      </c>
      <c r="B47" s="473" t="s">
        <v>704</v>
      </c>
      <c r="C47" s="453">
        <v>3156</v>
      </c>
      <c r="D47" s="453">
        <v>710</v>
      </c>
      <c r="E47" s="453">
        <v>0</v>
      </c>
      <c r="F47" s="520">
        <v>2400</v>
      </c>
      <c r="G47" s="453">
        <v>0</v>
      </c>
      <c r="H47" s="453">
        <v>0</v>
      </c>
    </row>
    <row r="48" spans="1:8" ht="18.75">
      <c r="A48" s="453">
        <v>39</v>
      </c>
      <c r="B48" s="473" t="s">
        <v>705</v>
      </c>
      <c r="C48" s="453">
        <v>3642</v>
      </c>
      <c r="D48" s="453">
        <v>650</v>
      </c>
      <c r="E48" s="453">
        <v>0</v>
      </c>
      <c r="F48" s="520">
        <v>2892</v>
      </c>
      <c r="G48" s="453">
        <v>97</v>
      </c>
      <c r="H48" s="453">
        <v>0</v>
      </c>
    </row>
    <row r="49" spans="1:9" ht="18.75">
      <c r="A49" s="453">
        <v>40</v>
      </c>
      <c r="B49" s="473" t="s">
        <v>706</v>
      </c>
      <c r="C49" s="453">
        <v>2074</v>
      </c>
      <c r="D49" s="453">
        <v>1654</v>
      </c>
      <c r="E49" s="453">
        <v>0</v>
      </c>
      <c r="F49" s="520">
        <v>410</v>
      </c>
      <c r="G49" s="453">
        <v>0</v>
      </c>
      <c r="H49" s="453">
        <v>0</v>
      </c>
    </row>
    <row r="50" spans="1:9" ht="18.75">
      <c r="A50" s="453">
        <v>41</v>
      </c>
      <c r="B50" s="473" t="s">
        <v>707</v>
      </c>
      <c r="C50" s="453">
        <v>2908</v>
      </c>
      <c r="D50" s="453">
        <v>650</v>
      </c>
      <c r="E50" s="453">
        <v>0</v>
      </c>
      <c r="F50" s="520">
        <v>2258</v>
      </c>
      <c r="G50" s="453">
        <v>0</v>
      </c>
      <c r="H50" s="453">
        <v>0</v>
      </c>
    </row>
    <row r="51" spans="1:9" ht="18.75">
      <c r="A51" s="453">
        <v>42</v>
      </c>
      <c r="B51" s="473" t="s">
        <v>708</v>
      </c>
      <c r="C51" s="519">
        <v>2134</v>
      </c>
      <c r="D51" s="519">
        <v>620</v>
      </c>
      <c r="E51" s="519">
        <v>0</v>
      </c>
      <c r="F51" s="521">
        <v>1514</v>
      </c>
      <c r="G51" s="519">
        <v>0</v>
      </c>
      <c r="H51" s="453">
        <v>0</v>
      </c>
    </row>
    <row r="52" spans="1:9" ht="18.75">
      <c r="A52" s="453">
        <v>43</v>
      </c>
      <c r="B52" s="473" t="s">
        <v>709</v>
      </c>
      <c r="C52" s="453">
        <v>1261</v>
      </c>
      <c r="D52" s="453">
        <v>1050</v>
      </c>
      <c r="E52" s="453">
        <v>0</v>
      </c>
      <c r="F52" s="520">
        <v>143</v>
      </c>
      <c r="G52" s="453">
        <v>66</v>
      </c>
      <c r="H52" s="453">
        <v>0</v>
      </c>
    </row>
    <row r="53" spans="1:9" ht="18.75">
      <c r="A53" s="453">
        <v>44</v>
      </c>
      <c r="B53" s="473" t="s">
        <v>711</v>
      </c>
      <c r="C53" s="314">
        <v>1235</v>
      </c>
      <c r="D53" s="314">
        <v>646</v>
      </c>
      <c r="E53" s="314">
        <v>0</v>
      </c>
      <c r="F53" s="522">
        <v>2343</v>
      </c>
      <c r="G53" s="314">
        <v>0</v>
      </c>
      <c r="H53" s="453">
        <v>0</v>
      </c>
    </row>
    <row r="54" spans="1:9" ht="18.75">
      <c r="A54" s="453">
        <v>45</v>
      </c>
      <c r="B54" s="473" t="s">
        <v>710</v>
      </c>
      <c r="C54" s="453">
        <v>2989</v>
      </c>
      <c r="D54" s="453">
        <v>444</v>
      </c>
      <c r="E54" s="453">
        <v>0</v>
      </c>
      <c r="F54" s="520">
        <v>791</v>
      </c>
      <c r="G54" s="453">
        <v>0</v>
      </c>
      <c r="H54" s="453">
        <v>0</v>
      </c>
    </row>
    <row r="55" spans="1:9" ht="18.75">
      <c r="A55" s="453">
        <v>46</v>
      </c>
      <c r="B55" s="473" t="s">
        <v>712</v>
      </c>
      <c r="C55" s="453">
        <v>2286</v>
      </c>
      <c r="D55" s="453">
        <v>650</v>
      </c>
      <c r="E55" s="453">
        <v>0</v>
      </c>
      <c r="F55" s="520">
        <v>1636</v>
      </c>
      <c r="G55" s="453">
        <v>78</v>
      </c>
      <c r="H55" s="453">
        <v>0</v>
      </c>
    </row>
    <row r="56" spans="1:9" ht="18.75">
      <c r="A56" s="453">
        <v>47</v>
      </c>
      <c r="B56" s="473" t="s">
        <v>713</v>
      </c>
      <c r="C56" s="453">
        <v>2036</v>
      </c>
      <c r="D56" s="453">
        <v>700</v>
      </c>
      <c r="E56" s="453">
        <v>0</v>
      </c>
      <c r="F56" s="520">
        <v>1331</v>
      </c>
      <c r="G56" s="453">
        <v>0</v>
      </c>
      <c r="H56" s="453">
        <v>0</v>
      </c>
    </row>
    <row r="57" spans="1:9" ht="18.75">
      <c r="A57" s="453">
        <v>48</v>
      </c>
      <c r="B57" s="473" t="s">
        <v>718</v>
      </c>
      <c r="C57" s="453">
        <v>2333</v>
      </c>
      <c r="D57" s="453">
        <v>650</v>
      </c>
      <c r="E57" s="453">
        <v>0</v>
      </c>
      <c r="F57" s="520">
        <v>1676</v>
      </c>
      <c r="G57" s="453">
        <v>6</v>
      </c>
      <c r="H57" s="453">
        <v>0</v>
      </c>
    </row>
    <row r="58" spans="1:9" ht="18.75">
      <c r="A58" s="453">
        <v>49</v>
      </c>
      <c r="B58" s="473" t="s">
        <v>719</v>
      </c>
      <c r="C58" s="453">
        <v>2148</v>
      </c>
      <c r="D58" s="453">
        <v>2137</v>
      </c>
      <c r="E58" s="453">
        <v>0</v>
      </c>
      <c r="F58" s="520">
        <v>12</v>
      </c>
      <c r="G58" s="453">
        <v>151</v>
      </c>
      <c r="H58" s="453">
        <v>0</v>
      </c>
    </row>
    <row r="59" spans="1:9" ht="18.75">
      <c r="A59" s="453">
        <v>50</v>
      </c>
      <c r="B59" s="473" t="s">
        <v>714</v>
      </c>
      <c r="C59" s="453">
        <v>1179</v>
      </c>
      <c r="D59" s="453">
        <v>650</v>
      </c>
      <c r="E59" s="453">
        <v>0</v>
      </c>
      <c r="F59" s="520">
        <v>529</v>
      </c>
      <c r="G59" s="453">
        <v>0</v>
      </c>
      <c r="H59" s="453">
        <v>0</v>
      </c>
    </row>
    <row r="60" spans="1:9" ht="18.75">
      <c r="A60" s="453">
        <v>51</v>
      </c>
      <c r="B60" s="473" t="s">
        <v>720</v>
      </c>
      <c r="C60" s="453">
        <v>2725</v>
      </c>
      <c r="D60" s="453">
        <v>2585</v>
      </c>
      <c r="E60" s="453">
        <v>0</v>
      </c>
      <c r="F60" s="520">
        <v>141</v>
      </c>
      <c r="G60" s="453">
        <v>0</v>
      </c>
      <c r="H60" s="453">
        <v>0</v>
      </c>
    </row>
    <row r="61" spans="1:9" ht="15" customHeight="1">
      <c r="A61" s="523" t="s">
        <v>19</v>
      </c>
      <c r="B61" s="523"/>
      <c r="C61" s="453">
        <v>113626</v>
      </c>
      <c r="D61" s="524">
        <f t="shared" ref="D61:G61" si="0">SUM(D10:D60)</f>
        <v>38163</v>
      </c>
      <c r="E61" s="524">
        <f t="shared" si="0"/>
        <v>0</v>
      </c>
      <c r="F61" s="524">
        <f t="shared" si="0"/>
        <v>71804</v>
      </c>
      <c r="G61" s="524">
        <f t="shared" si="0"/>
        <v>3659</v>
      </c>
      <c r="H61" s="524">
        <v>0</v>
      </c>
      <c r="I61" s="525"/>
    </row>
    <row r="62" spans="1:9" ht="15" customHeight="1">
      <c r="A62" s="526"/>
      <c r="B62" s="526"/>
      <c r="C62" s="526"/>
      <c r="D62" s="527"/>
      <c r="E62" s="527"/>
      <c r="F62" s="527"/>
      <c r="G62" s="527"/>
      <c r="H62" s="527"/>
    </row>
    <row r="63" spans="1:9" ht="15" customHeight="1">
      <c r="A63" s="526"/>
      <c r="B63" s="526"/>
      <c r="C63" s="526"/>
      <c r="D63" s="527"/>
      <c r="E63" s="527"/>
      <c r="F63" s="527"/>
      <c r="G63" s="527"/>
      <c r="H63" s="527"/>
    </row>
    <row r="64" spans="1:9" ht="15" customHeight="1">
      <c r="A64" s="526"/>
      <c r="B64" s="526"/>
      <c r="C64" s="526"/>
      <c r="D64" s="1354" t="s">
        <v>13</v>
      </c>
      <c r="E64" s="1354"/>
      <c r="F64" s="1354"/>
      <c r="G64" s="1354"/>
      <c r="H64" s="1354"/>
      <c r="I64" s="1354"/>
    </row>
    <row r="65" spans="1:9">
      <c r="A65" s="526" t="s">
        <v>12</v>
      </c>
      <c r="C65" s="526"/>
      <c r="D65" s="1354" t="s">
        <v>14</v>
      </c>
      <c r="E65" s="1354"/>
      <c r="F65" s="1354"/>
      <c r="G65" s="1354"/>
      <c r="H65" s="1354"/>
      <c r="I65" s="1354"/>
    </row>
    <row r="66" spans="1:9">
      <c r="D66" s="1354" t="s">
        <v>77</v>
      </c>
      <c r="E66" s="1354"/>
      <c r="F66" s="1354"/>
      <c r="G66" s="1354"/>
      <c r="H66" s="1354"/>
      <c r="I66" s="1354"/>
    </row>
    <row r="67" spans="1:9">
      <c r="D67" s="1402" t="s">
        <v>76</v>
      </c>
      <c r="E67" s="1402"/>
      <c r="F67" s="1402"/>
      <c r="G67" s="1402"/>
      <c r="H67" s="1402"/>
      <c r="I67" s="526"/>
    </row>
  </sheetData>
  <mergeCells count="13">
    <mergeCell ref="D64:I64"/>
    <mergeCell ref="D65:I65"/>
    <mergeCell ref="D66:I66"/>
    <mergeCell ref="D67:H67"/>
    <mergeCell ref="A2:H2"/>
    <mergeCell ref="A3:H3"/>
    <mergeCell ref="A5:H5"/>
    <mergeCell ref="F6:H6"/>
    <mergeCell ref="N6:O6"/>
    <mergeCell ref="A7:A8"/>
    <mergeCell ref="B7:B8"/>
    <mergeCell ref="C7:C8"/>
    <mergeCell ref="D7:H7"/>
  </mergeCells>
  <printOptions horizontalCentered="1"/>
  <pageMargins left="0.70866141732283505" right="0.70866141732283505" top="0.23622047244094499" bottom="0" header="0.31496062992126" footer="0.31496062992126"/>
  <pageSetup paperSize="9" scale="83" orientation="landscape" r:id="rId1"/>
  <rowBreaks count="1" manualBreakCount="1">
    <brk id="33" max="7" man="1"/>
  </rowBreaks>
  <colBreaks count="1" manualBreakCount="1">
    <brk id="8" max="1048575" man="1"/>
  </col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view="pageBreakPreview" topLeftCell="A46" zoomScale="90" zoomScaleSheetLayoutView="90" workbookViewId="0">
      <selection activeCell="G64" sqref="G64"/>
    </sheetView>
  </sheetViews>
  <sheetFormatPr defaultRowHeight="12.75"/>
  <cols>
    <col min="2" max="2" width="16.5703125" customWidth="1"/>
    <col min="3" max="3" width="16.7109375" customWidth="1"/>
    <col min="4" max="4" width="9.42578125" customWidth="1"/>
    <col min="5" max="5" width="9" customWidth="1"/>
    <col min="6" max="6" width="11.5703125" customWidth="1"/>
    <col min="7" max="7" width="9.42578125" customWidth="1"/>
    <col min="8" max="8" width="10.42578125" customWidth="1"/>
    <col min="9" max="10" width="10.42578125" style="315" customWidth="1"/>
    <col min="11" max="11" width="9.85546875" customWidth="1"/>
    <col min="12" max="12" width="10.42578125" customWidth="1"/>
    <col min="13" max="13" width="11.5703125" customWidth="1"/>
    <col min="14" max="14" width="13" customWidth="1"/>
  </cols>
  <sheetData>
    <row r="1" spans="1:14" ht="18">
      <c r="A1" s="1141" t="s">
        <v>0</v>
      </c>
      <c r="B1" s="1141"/>
      <c r="C1" s="1141"/>
      <c r="D1" s="1141"/>
      <c r="E1" s="1141"/>
      <c r="F1" s="1141"/>
      <c r="G1" s="1141"/>
      <c r="H1" s="1141"/>
      <c r="I1" s="1141"/>
      <c r="J1" s="1141"/>
      <c r="K1" s="1141"/>
      <c r="N1" s="272" t="s">
        <v>510</v>
      </c>
    </row>
    <row r="2" spans="1:14" ht="21">
      <c r="A2" s="1142" t="s">
        <v>546</v>
      </c>
      <c r="B2" s="1142"/>
      <c r="C2" s="1142"/>
      <c r="D2" s="1142"/>
      <c r="E2" s="1142"/>
      <c r="F2" s="1142"/>
      <c r="G2" s="1142"/>
      <c r="H2" s="1142"/>
      <c r="I2" s="1142"/>
      <c r="J2" s="1142"/>
      <c r="K2" s="1142"/>
    </row>
    <row r="3" spans="1:14" ht="15">
      <c r="A3" s="228"/>
      <c r="B3" s="228"/>
      <c r="C3" s="228"/>
      <c r="D3" s="228"/>
      <c r="E3" s="228"/>
      <c r="F3" s="228"/>
      <c r="G3" s="228"/>
      <c r="H3" s="228"/>
      <c r="I3" s="312"/>
      <c r="J3" s="312"/>
    </row>
    <row r="4" spans="1:14" ht="18">
      <c r="A4" s="1141" t="s">
        <v>509</v>
      </c>
      <c r="B4" s="1141"/>
      <c r="C4" s="1141"/>
      <c r="D4" s="1141"/>
      <c r="E4" s="1141"/>
      <c r="F4" s="1141"/>
      <c r="G4" s="1141"/>
      <c r="H4" s="1141"/>
      <c r="I4" s="339"/>
      <c r="J4" s="339"/>
    </row>
    <row r="5" spans="1:14" ht="15">
      <c r="A5" s="229" t="s">
        <v>745</v>
      </c>
      <c r="B5" s="229"/>
      <c r="C5" s="229"/>
      <c r="D5" s="229"/>
      <c r="E5" s="229"/>
      <c r="F5" s="229"/>
      <c r="G5" s="229"/>
      <c r="H5" s="228"/>
      <c r="I5" s="312"/>
      <c r="J5" s="312"/>
      <c r="L5" t="s">
        <v>746</v>
      </c>
    </row>
    <row r="6" spans="1:14" ht="28.5" customHeight="1">
      <c r="A6" s="1207" t="s">
        <v>2</v>
      </c>
      <c r="B6" s="1207" t="s">
        <v>40</v>
      </c>
      <c r="C6" s="1089" t="s">
        <v>396</v>
      </c>
      <c r="D6" s="1125" t="s">
        <v>444</v>
      </c>
      <c r="E6" s="1125"/>
      <c r="F6" s="1125"/>
      <c r="G6" s="1125"/>
      <c r="H6" s="1103"/>
      <c r="I6" s="1403" t="s">
        <v>533</v>
      </c>
      <c r="J6" s="1403" t="s">
        <v>534</v>
      </c>
      <c r="K6" s="1209" t="s">
        <v>488</v>
      </c>
      <c r="L6" s="1209"/>
      <c r="M6" s="1209"/>
      <c r="N6" s="1209"/>
    </row>
    <row r="7" spans="1:14" ht="39" customHeight="1">
      <c r="A7" s="1208"/>
      <c r="B7" s="1208"/>
      <c r="C7" s="1089"/>
      <c r="D7" s="5" t="s">
        <v>443</v>
      </c>
      <c r="E7" s="5" t="s">
        <v>397</v>
      </c>
      <c r="F7" s="70" t="s">
        <v>398</v>
      </c>
      <c r="G7" s="5" t="s">
        <v>399</v>
      </c>
      <c r="H7" s="5" t="s">
        <v>48</v>
      </c>
      <c r="I7" s="1403"/>
      <c r="J7" s="1403"/>
      <c r="K7" s="263" t="s">
        <v>400</v>
      </c>
      <c r="L7" s="28" t="s">
        <v>489</v>
      </c>
      <c r="M7" s="5" t="s">
        <v>401</v>
      </c>
      <c r="N7" s="28" t="s">
        <v>402</v>
      </c>
    </row>
    <row r="8" spans="1:14" ht="15">
      <c r="A8" s="232" t="s">
        <v>253</v>
      </c>
      <c r="B8" s="232" t="s">
        <v>254</v>
      </c>
      <c r="C8" s="232" t="s">
        <v>255</v>
      </c>
      <c r="D8" s="232" t="s">
        <v>256</v>
      </c>
      <c r="E8" s="232" t="s">
        <v>257</v>
      </c>
      <c r="F8" s="232" t="s">
        <v>258</v>
      </c>
      <c r="G8" s="232" t="s">
        <v>259</v>
      </c>
      <c r="H8" s="232" t="s">
        <v>260</v>
      </c>
      <c r="I8" s="340" t="s">
        <v>281</v>
      </c>
      <c r="J8" s="340" t="s">
        <v>282</v>
      </c>
      <c r="K8" s="232" t="s">
        <v>283</v>
      </c>
      <c r="L8" s="232" t="s">
        <v>311</v>
      </c>
      <c r="M8" s="232" t="s">
        <v>312</v>
      </c>
      <c r="N8" s="232" t="s">
        <v>313</v>
      </c>
    </row>
    <row r="9" spans="1:14">
      <c r="A9" s="355">
        <v>1</v>
      </c>
      <c r="B9" s="360" t="s">
        <v>670</v>
      </c>
      <c r="C9" s="9">
        <v>956</v>
      </c>
      <c r="D9" s="9">
        <v>0</v>
      </c>
      <c r="E9" s="9">
        <v>395</v>
      </c>
      <c r="F9" s="9">
        <v>561</v>
      </c>
      <c r="G9" s="9">
        <v>0</v>
      </c>
      <c r="H9" s="9">
        <v>0</v>
      </c>
      <c r="I9" s="9">
        <v>956</v>
      </c>
      <c r="J9" s="9">
        <v>956</v>
      </c>
      <c r="K9" s="9">
        <v>956</v>
      </c>
      <c r="L9" s="9">
        <v>956</v>
      </c>
      <c r="M9" s="9">
        <v>0</v>
      </c>
      <c r="N9" s="9">
        <v>0</v>
      </c>
    </row>
    <row r="10" spans="1:14">
      <c r="A10" s="355">
        <v>2</v>
      </c>
      <c r="B10" s="360" t="s">
        <v>671</v>
      </c>
      <c r="C10" s="9">
        <v>2313</v>
      </c>
      <c r="D10" s="9">
        <v>114</v>
      </c>
      <c r="E10" s="9">
        <v>0</v>
      </c>
      <c r="F10" s="9">
        <v>2199</v>
      </c>
      <c r="G10" s="9">
        <v>0</v>
      </c>
      <c r="H10" s="9">
        <v>0</v>
      </c>
      <c r="I10" s="9">
        <v>0</v>
      </c>
      <c r="J10" s="9">
        <v>0</v>
      </c>
      <c r="K10" s="9">
        <v>2313</v>
      </c>
      <c r="L10" s="9">
        <v>2313</v>
      </c>
      <c r="M10" s="9">
        <v>2313</v>
      </c>
      <c r="N10" s="9">
        <v>2313</v>
      </c>
    </row>
    <row r="11" spans="1:14">
      <c r="A11" s="355">
        <v>3</v>
      </c>
      <c r="B11" s="360" t="s">
        <v>672</v>
      </c>
      <c r="C11" s="9">
        <v>1581</v>
      </c>
      <c r="D11" s="9">
        <v>153</v>
      </c>
      <c r="E11" s="9">
        <v>0</v>
      </c>
      <c r="F11" s="9">
        <v>1428</v>
      </c>
      <c r="G11" s="9">
        <v>0</v>
      </c>
      <c r="H11" s="9">
        <v>0</v>
      </c>
      <c r="I11" s="9">
        <v>0</v>
      </c>
      <c r="J11" s="9">
        <v>0</v>
      </c>
      <c r="K11" s="9">
        <v>1552</v>
      </c>
      <c r="L11" s="9">
        <v>545</v>
      </c>
      <c r="M11" s="9">
        <v>434</v>
      </c>
      <c r="N11" s="9">
        <v>1552</v>
      </c>
    </row>
    <row r="12" spans="1:14">
      <c r="A12" s="355">
        <v>4</v>
      </c>
      <c r="B12" s="360" t="s">
        <v>673</v>
      </c>
      <c r="C12" s="9">
        <v>1529</v>
      </c>
      <c r="D12" s="9">
        <v>24</v>
      </c>
      <c r="E12" s="9">
        <v>175</v>
      </c>
      <c r="F12" s="9">
        <v>1330</v>
      </c>
      <c r="G12" s="9">
        <v>0</v>
      </c>
      <c r="H12" s="9">
        <v>0</v>
      </c>
      <c r="I12" s="9">
        <v>1508</v>
      </c>
      <c r="J12" s="9">
        <v>1508</v>
      </c>
      <c r="K12" s="9">
        <v>1503</v>
      </c>
      <c r="L12" s="9">
        <v>846</v>
      </c>
      <c r="M12" s="9">
        <v>2966</v>
      </c>
      <c r="N12" s="9">
        <v>1461</v>
      </c>
    </row>
    <row r="13" spans="1:14">
      <c r="A13" s="355">
        <v>5</v>
      </c>
      <c r="B13" s="360" t="s">
        <v>674</v>
      </c>
      <c r="C13" s="9">
        <v>3038</v>
      </c>
      <c r="D13" s="9">
        <v>92</v>
      </c>
      <c r="E13" s="9">
        <v>86</v>
      </c>
      <c r="F13" s="9">
        <v>2693</v>
      </c>
      <c r="G13" s="9">
        <v>37</v>
      </c>
      <c r="H13" s="9">
        <v>130</v>
      </c>
      <c r="I13" s="9">
        <v>3038</v>
      </c>
      <c r="J13" s="9">
        <v>3038</v>
      </c>
      <c r="K13" s="9">
        <v>3038</v>
      </c>
      <c r="L13" s="9">
        <v>1430</v>
      </c>
      <c r="M13" s="9">
        <v>772</v>
      </c>
      <c r="N13" s="9">
        <v>3038</v>
      </c>
    </row>
    <row r="14" spans="1:14">
      <c r="A14" s="355">
        <v>6</v>
      </c>
      <c r="B14" s="360" t="s">
        <v>675</v>
      </c>
      <c r="C14" s="9">
        <v>2791</v>
      </c>
      <c r="D14" s="9">
        <v>0</v>
      </c>
      <c r="E14" s="9">
        <v>0</v>
      </c>
      <c r="F14" s="9">
        <v>2791</v>
      </c>
      <c r="G14" s="9">
        <v>0</v>
      </c>
      <c r="H14" s="9">
        <v>0</v>
      </c>
      <c r="I14" s="9">
        <v>2791</v>
      </c>
      <c r="J14" s="9">
        <v>2791</v>
      </c>
      <c r="K14" s="9">
        <v>2791</v>
      </c>
      <c r="L14" s="9">
        <v>2791</v>
      </c>
      <c r="M14" s="9">
        <v>2791</v>
      </c>
      <c r="N14" s="9">
        <v>2791</v>
      </c>
    </row>
    <row r="15" spans="1:14">
      <c r="A15" s="355">
        <v>7</v>
      </c>
      <c r="B15" s="360" t="s">
        <v>676</v>
      </c>
      <c r="C15" s="9">
        <v>3657</v>
      </c>
      <c r="D15" s="9">
        <v>1596</v>
      </c>
      <c r="E15" s="9">
        <v>0</v>
      </c>
      <c r="F15" s="9">
        <v>2022</v>
      </c>
      <c r="G15" s="9">
        <v>0</v>
      </c>
      <c r="H15" s="9">
        <v>39</v>
      </c>
      <c r="I15" s="9">
        <v>2868</v>
      </c>
      <c r="J15" s="9">
        <v>2868</v>
      </c>
      <c r="K15" s="9">
        <v>2868</v>
      </c>
      <c r="L15" s="9">
        <v>827</v>
      </c>
      <c r="M15" s="9">
        <v>957</v>
      </c>
      <c r="N15" s="9">
        <v>2868</v>
      </c>
    </row>
    <row r="16" spans="1:14">
      <c r="A16" s="355">
        <v>8</v>
      </c>
      <c r="B16" s="360" t="s">
        <v>677</v>
      </c>
      <c r="C16" s="9">
        <v>2488</v>
      </c>
      <c r="D16" s="9">
        <v>186</v>
      </c>
      <c r="E16" s="9">
        <v>0</v>
      </c>
      <c r="F16" s="9">
        <v>2094</v>
      </c>
      <c r="G16" s="9">
        <v>0</v>
      </c>
      <c r="H16" s="9">
        <v>208</v>
      </c>
      <c r="I16" s="9">
        <v>2540</v>
      </c>
      <c r="J16" s="9">
        <v>2540</v>
      </c>
      <c r="K16" s="9">
        <v>2540</v>
      </c>
      <c r="L16" s="9">
        <v>2540</v>
      </c>
      <c r="M16" s="9">
        <v>2540</v>
      </c>
      <c r="N16" s="9">
        <v>2540</v>
      </c>
    </row>
    <row r="17" spans="1:15">
      <c r="A17" s="355">
        <v>9</v>
      </c>
      <c r="B17" s="360" t="s">
        <v>678</v>
      </c>
      <c r="C17" s="9">
        <v>1756</v>
      </c>
      <c r="D17" s="9">
        <v>251</v>
      </c>
      <c r="E17" s="9">
        <v>570</v>
      </c>
      <c r="F17" s="9">
        <v>779</v>
      </c>
      <c r="G17" s="9">
        <v>0</v>
      </c>
      <c r="H17" s="9">
        <v>156</v>
      </c>
      <c r="I17" s="233">
        <v>1678</v>
      </c>
      <c r="J17" s="233">
        <v>1678</v>
      </c>
      <c r="K17" s="9">
        <v>1583</v>
      </c>
      <c r="L17" s="9">
        <v>1350</v>
      </c>
      <c r="M17" s="9">
        <v>1218</v>
      </c>
      <c r="N17" s="9">
        <v>2402</v>
      </c>
    </row>
    <row r="18" spans="1:15">
      <c r="A18" s="355">
        <v>10</v>
      </c>
      <c r="B18" s="360" t="s">
        <v>679</v>
      </c>
      <c r="C18" s="9">
        <v>739</v>
      </c>
      <c r="D18" s="9">
        <v>365</v>
      </c>
      <c r="E18" s="9">
        <v>178</v>
      </c>
      <c r="F18" s="9">
        <v>165</v>
      </c>
      <c r="G18" s="9">
        <v>0</v>
      </c>
      <c r="H18" s="9">
        <v>31</v>
      </c>
      <c r="I18" s="233">
        <v>739</v>
      </c>
      <c r="J18" s="233">
        <v>739</v>
      </c>
      <c r="K18" s="9">
        <v>739</v>
      </c>
      <c r="L18" s="9">
        <v>147</v>
      </c>
      <c r="M18" s="9">
        <v>48</v>
      </c>
      <c r="N18" s="9">
        <v>739</v>
      </c>
    </row>
    <row r="19" spans="1:15">
      <c r="A19" s="355">
        <v>11</v>
      </c>
      <c r="B19" s="360" t="s">
        <v>680</v>
      </c>
      <c r="C19" s="9">
        <v>2802</v>
      </c>
      <c r="D19" s="9">
        <v>137</v>
      </c>
      <c r="E19" s="9">
        <v>0</v>
      </c>
      <c r="F19" s="9">
        <v>2665</v>
      </c>
      <c r="G19" s="9">
        <v>0</v>
      </c>
      <c r="H19" s="9">
        <v>0</v>
      </c>
      <c r="I19" s="233">
        <v>2541</v>
      </c>
      <c r="J19" s="233">
        <v>2008</v>
      </c>
      <c r="K19" s="9">
        <v>2274</v>
      </c>
      <c r="L19" s="9">
        <v>936</v>
      </c>
      <c r="M19" s="9">
        <v>401</v>
      </c>
      <c r="N19" s="9">
        <v>2674</v>
      </c>
    </row>
    <row r="20" spans="1:15">
      <c r="A20" s="355">
        <v>12</v>
      </c>
      <c r="B20" s="360" t="s">
        <v>681</v>
      </c>
      <c r="C20" s="9">
        <v>3695</v>
      </c>
      <c r="D20" s="9">
        <v>1058</v>
      </c>
      <c r="E20" s="9">
        <v>525</v>
      </c>
      <c r="F20" s="9">
        <v>1596</v>
      </c>
      <c r="G20" s="9">
        <v>202</v>
      </c>
      <c r="H20" s="9">
        <v>314</v>
      </c>
      <c r="I20" s="233">
        <v>3695</v>
      </c>
      <c r="J20" s="233">
        <v>3695</v>
      </c>
      <c r="K20" s="9">
        <v>3695</v>
      </c>
      <c r="L20" s="9">
        <v>1642</v>
      </c>
      <c r="M20" s="9">
        <v>726</v>
      </c>
      <c r="N20" s="9">
        <v>3695</v>
      </c>
    </row>
    <row r="21" spans="1:15">
      <c r="A21" s="355">
        <v>13</v>
      </c>
      <c r="B21" s="360" t="s">
        <v>682</v>
      </c>
      <c r="C21" s="9">
        <v>1054</v>
      </c>
      <c r="D21" s="9">
        <v>192</v>
      </c>
      <c r="E21" s="9">
        <v>284</v>
      </c>
      <c r="F21" s="9">
        <v>509</v>
      </c>
      <c r="G21" s="9">
        <v>12</v>
      </c>
      <c r="H21" s="9">
        <v>57</v>
      </c>
      <c r="I21" s="233">
        <v>2059</v>
      </c>
      <c r="J21" s="233">
        <v>2059</v>
      </c>
      <c r="K21" s="9">
        <v>2059</v>
      </c>
      <c r="L21" s="9">
        <v>1428</v>
      </c>
      <c r="M21" s="9">
        <v>1102</v>
      </c>
      <c r="N21" s="9">
        <v>1054</v>
      </c>
      <c r="O21" s="16" t="s">
        <v>395</v>
      </c>
    </row>
    <row r="22" spans="1:15">
      <c r="A22" s="355">
        <v>14</v>
      </c>
      <c r="B22" s="360" t="s">
        <v>683</v>
      </c>
      <c r="C22" s="9">
        <v>1198</v>
      </c>
      <c r="D22" s="9">
        <v>3</v>
      </c>
      <c r="E22" s="9">
        <v>0</v>
      </c>
      <c r="F22" s="9">
        <v>1043</v>
      </c>
      <c r="G22" s="9">
        <v>0</v>
      </c>
      <c r="H22" s="9">
        <v>152</v>
      </c>
      <c r="I22" s="233">
        <v>1195</v>
      </c>
      <c r="J22" s="233">
        <v>1195</v>
      </c>
      <c r="K22" s="9">
        <v>1195</v>
      </c>
      <c r="L22" s="9">
        <v>1047</v>
      </c>
      <c r="M22" s="9">
        <v>589</v>
      </c>
      <c r="N22" s="9">
        <v>2463</v>
      </c>
      <c r="O22" s="356"/>
    </row>
    <row r="23" spans="1:15">
      <c r="A23" s="355">
        <v>15</v>
      </c>
      <c r="B23" s="360" t="s">
        <v>684</v>
      </c>
      <c r="C23" s="9">
        <v>436</v>
      </c>
      <c r="D23" s="9">
        <v>139</v>
      </c>
      <c r="E23" s="9">
        <v>48</v>
      </c>
      <c r="F23" s="9">
        <v>198</v>
      </c>
      <c r="G23" s="9">
        <v>19</v>
      </c>
      <c r="H23" s="9">
        <v>32</v>
      </c>
      <c r="I23" s="233">
        <v>0</v>
      </c>
      <c r="J23" s="233">
        <v>0</v>
      </c>
      <c r="K23" s="9">
        <v>1948</v>
      </c>
      <c r="L23" s="9">
        <v>1548</v>
      </c>
      <c r="M23" s="9">
        <v>15</v>
      </c>
      <c r="N23" s="9">
        <v>4459</v>
      </c>
      <c r="O23" s="356"/>
    </row>
    <row r="24" spans="1:15">
      <c r="A24" s="355">
        <v>16</v>
      </c>
      <c r="B24" s="360" t="s">
        <v>685</v>
      </c>
      <c r="C24" s="9">
        <v>3937</v>
      </c>
      <c r="D24" s="9">
        <v>0</v>
      </c>
      <c r="E24" s="9">
        <v>0</v>
      </c>
      <c r="F24" s="9">
        <v>2841</v>
      </c>
      <c r="G24" s="9">
        <v>0</v>
      </c>
      <c r="H24" s="9">
        <v>1096</v>
      </c>
      <c r="I24" s="233">
        <v>3937</v>
      </c>
      <c r="J24" s="233">
        <v>3937</v>
      </c>
      <c r="K24" s="233">
        <v>3937</v>
      </c>
      <c r="L24" s="233">
        <v>3937</v>
      </c>
      <c r="M24" s="233">
        <v>3937</v>
      </c>
      <c r="N24" s="233">
        <v>3937</v>
      </c>
      <c r="O24" s="356"/>
    </row>
    <row r="25" spans="1:15">
      <c r="A25" s="355">
        <v>17</v>
      </c>
      <c r="B25" s="360" t="s">
        <v>686</v>
      </c>
      <c r="C25" s="9">
        <v>596</v>
      </c>
      <c r="D25" s="9">
        <v>216</v>
      </c>
      <c r="E25" s="9">
        <v>0</v>
      </c>
      <c r="F25" s="9">
        <v>380</v>
      </c>
      <c r="G25" s="9">
        <v>0</v>
      </c>
      <c r="H25" s="9">
        <v>0</v>
      </c>
      <c r="I25" s="233">
        <v>0</v>
      </c>
      <c r="J25" s="233">
        <v>0</v>
      </c>
      <c r="K25" s="9">
        <v>1837</v>
      </c>
      <c r="L25" s="9">
        <v>762</v>
      </c>
      <c r="M25" s="9">
        <v>3931</v>
      </c>
      <c r="N25" s="9">
        <v>1837</v>
      </c>
      <c r="O25" s="356"/>
    </row>
    <row r="26" spans="1:15">
      <c r="A26" s="355">
        <v>18</v>
      </c>
      <c r="B26" s="360" t="s">
        <v>687</v>
      </c>
      <c r="C26" s="9">
        <v>2286</v>
      </c>
      <c r="D26" s="9">
        <v>286</v>
      </c>
      <c r="E26" s="9">
        <v>153</v>
      </c>
      <c r="F26" s="9">
        <v>1346</v>
      </c>
      <c r="G26" s="9">
        <v>0</v>
      </c>
      <c r="H26" s="9">
        <v>501</v>
      </c>
      <c r="I26" s="233">
        <v>2286</v>
      </c>
      <c r="J26" s="233">
        <v>2286</v>
      </c>
      <c r="K26" s="9">
        <v>2276</v>
      </c>
      <c r="L26" s="9">
        <v>1902</v>
      </c>
      <c r="M26" s="9">
        <v>1058</v>
      </c>
      <c r="N26" s="9">
        <v>2276</v>
      </c>
      <c r="O26" s="356"/>
    </row>
    <row r="27" spans="1:15">
      <c r="A27" s="355">
        <v>19</v>
      </c>
      <c r="B27" s="360" t="s">
        <v>688</v>
      </c>
      <c r="C27" s="9">
        <v>1947</v>
      </c>
      <c r="D27" s="9">
        <v>1725</v>
      </c>
      <c r="E27" s="9">
        <v>0</v>
      </c>
      <c r="F27" s="9">
        <v>222</v>
      </c>
      <c r="G27" s="9">
        <v>0</v>
      </c>
      <c r="H27" s="9">
        <v>0</v>
      </c>
      <c r="I27" s="233">
        <v>1947</v>
      </c>
      <c r="J27" s="233">
        <v>1947</v>
      </c>
      <c r="K27" s="9">
        <v>1091</v>
      </c>
      <c r="L27" s="9">
        <v>913</v>
      </c>
      <c r="M27" s="9">
        <v>72</v>
      </c>
      <c r="N27" s="9">
        <v>1947</v>
      </c>
      <c r="O27" s="356"/>
    </row>
    <row r="28" spans="1:15">
      <c r="A28" s="355">
        <v>20</v>
      </c>
      <c r="B28" s="360" t="s">
        <v>689</v>
      </c>
      <c r="C28" s="9">
        <v>821</v>
      </c>
      <c r="D28" s="9">
        <v>33</v>
      </c>
      <c r="E28" s="9">
        <v>0</v>
      </c>
      <c r="F28" s="9">
        <v>788</v>
      </c>
      <c r="G28" s="9">
        <v>0</v>
      </c>
      <c r="H28" s="9">
        <v>0</v>
      </c>
      <c r="I28" s="233">
        <v>821</v>
      </c>
      <c r="J28" s="233">
        <v>821</v>
      </c>
      <c r="K28" s="233">
        <v>821</v>
      </c>
      <c r="L28" s="233">
        <v>821</v>
      </c>
      <c r="M28" s="233">
        <v>821</v>
      </c>
      <c r="N28" s="233">
        <v>821</v>
      </c>
      <c r="O28" s="356"/>
    </row>
    <row r="29" spans="1:15">
      <c r="A29" s="355">
        <v>21</v>
      </c>
      <c r="B29" s="360" t="s">
        <v>690</v>
      </c>
      <c r="C29" s="9">
        <v>1690</v>
      </c>
      <c r="D29" s="9">
        <v>422</v>
      </c>
      <c r="E29" s="9">
        <v>0</v>
      </c>
      <c r="F29" s="9">
        <v>1268</v>
      </c>
      <c r="G29" s="9">
        <v>0</v>
      </c>
      <c r="H29" s="9">
        <v>0</v>
      </c>
      <c r="I29" s="233">
        <v>1690</v>
      </c>
      <c r="J29" s="233">
        <v>1690</v>
      </c>
      <c r="K29" s="9">
        <v>1690</v>
      </c>
      <c r="L29" s="9">
        <v>1690</v>
      </c>
      <c r="M29" s="9">
        <v>115</v>
      </c>
      <c r="N29" s="9">
        <v>3217</v>
      </c>
      <c r="O29" s="356"/>
    </row>
    <row r="30" spans="1:15">
      <c r="A30" s="355">
        <v>22</v>
      </c>
      <c r="B30" s="360" t="s">
        <v>691</v>
      </c>
      <c r="C30" s="9">
        <v>1793</v>
      </c>
      <c r="D30" s="9">
        <v>1519</v>
      </c>
      <c r="E30" s="9">
        <v>171</v>
      </c>
      <c r="F30" s="9">
        <v>103</v>
      </c>
      <c r="G30" s="9">
        <v>0</v>
      </c>
      <c r="H30" s="9">
        <v>0</v>
      </c>
      <c r="I30" s="233">
        <v>1677</v>
      </c>
      <c r="J30" s="233">
        <v>1677</v>
      </c>
      <c r="K30" s="9">
        <v>1677</v>
      </c>
      <c r="L30" s="9">
        <v>206</v>
      </c>
      <c r="M30" s="9">
        <v>369</v>
      </c>
      <c r="N30" s="9">
        <v>1677</v>
      </c>
      <c r="O30" s="356"/>
    </row>
    <row r="31" spans="1:15">
      <c r="A31" s="355">
        <v>23</v>
      </c>
      <c r="B31" s="360" t="s">
        <v>692</v>
      </c>
      <c r="C31" s="9">
        <v>2387</v>
      </c>
      <c r="D31" s="9">
        <v>555</v>
      </c>
      <c r="E31" s="9">
        <v>468</v>
      </c>
      <c r="F31" s="9">
        <v>1307</v>
      </c>
      <c r="G31" s="9">
        <v>0</v>
      </c>
      <c r="H31" s="9">
        <v>57</v>
      </c>
      <c r="I31" s="233">
        <v>2387</v>
      </c>
      <c r="J31" s="233">
        <v>2387</v>
      </c>
      <c r="K31" s="9">
        <v>2387</v>
      </c>
      <c r="L31" s="9">
        <v>1517</v>
      </c>
      <c r="M31" s="9">
        <v>918</v>
      </c>
      <c r="N31" s="9">
        <v>4485</v>
      </c>
      <c r="O31" s="356"/>
    </row>
    <row r="32" spans="1:15">
      <c r="A32" s="355">
        <v>24</v>
      </c>
      <c r="B32" s="360" t="s">
        <v>715</v>
      </c>
      <c r="C32" s="9">
        <v>2418</v>
      </c>
      <c r="D32" s="9">
        <v>140</v>
      </c>
      <c r="E32" s="9">
        <v>150</v>
      </c>
      <c r="F32" s="9">
        <v>2078</v>
      </c>
      <c r="G32" s="9">
        <v>25</v>
      </c>
      <c r="H32" s="9">
        <v>25</v>
      </c>
      <c r="I32" s="233">
        <v>2457</v>
      </c>
      <c r="J32" s="233">
        <v>2457</v>
      </c>
      <c r="K32" s="9">
        <v>520</v>
      </c>
      <c r="L32" s="9">
        <v>840</v>
      </c>
      <c r="M32" s="9">
        <v>100</v>
      </c>
      <c r="N32" s="9">
        <v>2517</v>
      </c>
      <c r="O32" s="356"/>
    </row>
    <row r="33" spans="1:15">
      <c r="A33" s="355">
        <v>25</v>
      </c>
      <c r="B33" s="360" t="s">
        <v>693</v>
      </c>
      <c r="C33" s="9">
        <v>1838</v>
      </c>
      <c r="D33" s="9">
        <v>112</v>
      </c>
      <c r="E33" s="9">
        <v>47</v>
      </c>
      <c r="F33" s="9">
        <v>1671</v>
      </c>
      <c r="G33" s="9">
        <v>0</v>
      </c>
      <c r="H33" s="9">
        <v>8</v>
      </c>
      <c r="I33" s="233">
        <v>1838</v>
      </c>
      <c r="J33" s="233">
        <v>1838</v>
      </c>
      <c r="K33" s="233">
        <v>1838</v>
      </c>
      <c r="L33" s="233">
        <v>1838</v>
      </c>
      <c r="M33" s="233">
        <v>1838</v>
      </c>
      <c r="N33" s="9">
        <v>4046</v>
      </c>
      <c r="O33" s="356"/>
    </row>
    <row r="34" spans="1:15">
      <c r="A34" s="355">
        <v>26</v>
      </c>
      <c r="B34" s="360" t="s">
        <v>694</v>
      </c>
      <c r="C34" s="9">
        <v>1622</v>
      </c>
      <c r="D34" s="9">
        <v>1132</v>
      </c>
      <c r="E34" s="9">
        <v>159</v>
      </c>
      <c r="F34" s="9">
        <v>331</v>
      </c>
      <c r="G34" s="9">
        <v>0</v>
      </c>
      <c r="H34" s="9">
        <v>0</v>
      </c>
      <c r="I34" s="233">
        <v>1622</v>
      </c>
      <c r="J34" s="233">
        <v>1622</v>
      </c>
      <c r="K34" s="9">
        <v>1622</v>
      </c>
      <c r="L34" s="9">
        <v>907</v>
      </c>
      <c r="M34" s="9">
        <v>111</v>
      </c>
      <c r="N34" s="9">
        <v>1622</v>
      </c>
      <c r="O34" s="356"/>
    </row>
    <row r="35" spans="1:15">
      <c r="A35" s="355">
        <v>27</v>
      </c>
      <c r="B35" s="360" t="s">
        <v>695</v>
      </c>
      <c r="C35" s="9">
        <v>3300</v>
      </c>
      <c r="D35" s="9">
        <v>1807</v>
      </c>
      <c r="E35" s="9">
        <v>65</v>
      </c>
      <c r="F35" s="9">
        <v>1353</v>
      </c>
      <c r="G35" s="9">
        <v>30</v>
      </c>
      <c r="H35" s="9">
        <v>45</v>
      </c>
      <c r="I35" s="233">
        <v>3279</v>
      </c>
      <c r="J35" s="233">
        <v>3279</v>
      </c>
      <c r="K35" s="233">
        <v>3279</v>
      </c>
      <c r="L35" s="233">
        <v>3279</v>
      </c>
      <c r="M35" s="233">
        <v>3279</v>
      </c>
      <c r="N35" s="233">
        <v>3279</v>
      </c>
      <c r="O35" s="356"/>
    </row>
    <row r="36" spans="1:15">
      <c r="A36" s="355">
        <v>28</v>
      </c>
      <c r="B36" s="360" t="s">
        <v>696</v>
      </c>
      <c r="C36" s="9">
        <v>2721</v>
      </c>
      <c r="D36" s="9">
        <v>0</v>
      </c>
      <c r="E36" s="9">
        <v>739</v>
      </c>
      <c r="F36" s="9">
        <v>1711</v>
      </c>
      <c r="G36" s="9">
        <v>271</v>
      </c>
      <c r="H36" s="9">
        <v>0</v>
      </c>
      <c r="I36" s="233">
        <v>2711</v>
      </c>
      <c r="J36" s="233">
        <v>2711</v>
      </c>
      <c r="K36" s="233">
        <v>2711</v>
      </c>
      <c r="L36" s="233">
        <v>2711</v>
      </c>
      <c r="M36" s="9">
        <v>0</v>
      </c>
      <c r="N36" s="9">
        <v>4805</v>
      </c>
      <c r="O36" s="356"/>
    </row>
    <row r="37" spans="1:15">
      <c r="A37" s="355">
        <v>29</v>
      </c>
      <c r="B37" s="360" t="s">
        <v>716</v>
      </c>
      <c r="C37" s="9">
        <v>2064</v>
      </c>
      <c r="D37" s="9">
        <v>675</v>
      </c>
      <c r="E37" s="9">
        <v>426</v>
      </c>
      <c r="F37" s="9">
        <v>578</v>
      </c>
      <c r="G37" s="9">
        <v>385</v>
      </c>
      <c r="H37" s="9">
        <v>0</v>
      </c>
      <c r="I37" s="233">
        <v>2064</v>
      </c>
      <c r="J37" s="233">
        <v>2064</v>
      </c>
      <c r="K37" s="9">
        <v>2064</v>
      </c>
      <c r="L37" s="9">
        <v>0</v>
      </c>
      <c r="M37" s="9">
        <v>0</v>
      </c>
      <c r="N37" s="9">
        <v>2064</v>
      </c>
      <c r="O37" s="356"/>
    </row>
    <row r="38" spans="1:15">
      <c r="A38" s="355">
        <v>30</v>
      </c>
      <c r="B38" s="360" t="s">
        <v>697</v>
      </c>
      <c r="C38" s="9">
        <v>2632</v>
      </c>
      <c r="D38" s="9">
        <v>203</v>
      </c>
      <c r="E38" s="9">
        <v>102</v>
      </c>
      <c r="F38" s="9">
        <v>2278</v>
      </c>
      <c r="G38" s="9">
        <v>0</v>
      </c>
      <c r="H38" s="9">
        <v>49</v>
      </c>
      <c r="I38" s="233">
        <v>2632</v>
      </c>
      <c r="J38" s="233">
        <v>2563</v>
      </c>
      <c r="K38" s="9">
        <v>2632</v>
      </c>
      <c r="L38" s="9">
        <v>1661</v>
      </c>
      <c r="M38" s="9">
        <v>0</v>
      </c>
      <c r="N38" s="9">
        <v>2632</v>
      </c>
      <c r="O38" s="356"/>
    </row>
    <row r="39" spans="1:15">
      <c r="A39" s="355">
        <v>31</v>
      </c>
      <c r="B39" s="360" t="s">
        <v>698</v>
      </c>
      <c r="C39" s="9">
        <v>3494</v>
      </c>
      <c r="D39" s="9">
        <v>40</v>
      </c>
      <c r="E39" s="9">
        <v>1727</v>
      </c>
      <c r="F39" s="9">
        <v>1727</v>
      </c>
      <c r="G39" s="9">
        <v>0</v>
      </c>
      <c r="H39" s="9">
        <v>0</v>
      </c>
      <c r="I39" s="233">
        <v>1367</v>
      </c>
      <c r="J39" s="233">
        <v>1424</v>
      </c>
      <c r="K39" s="9">
        <v>1727</v>
      </c>
      <c r="L39" s="9">
        <v>279</v>
      </c>
      <c r="M39" s="9">
        <v>1727</v>
      </c>
      <c r="N39" s="9">
        <v>3029</v>
      </c>
      <c r="O39" s="356"/>
    </row>
    <row r="40" spans="1:15">
      <c r="A40" s="355">
        <v>32</v>
      </c>
      <c r="B40" s="360" t="s">
        <v>699</v>
      </c>
      <c r="C40" s="9">
        <v>1290</v>
      </c>
      <c r="D40" s="9">
        <v>139</v>
      </c>
      <c r="E40" s="9">
        <v>60</v>
      </c>
      <c r="F40" s="9">
        <v>203</v>
      </c>
      <c r="G40" s="9">
        <v>489</v>
      </c>
      <c r="H40" s="9">
        <v>399</v>
      </c>
      <c r="I40" s="233">
        <v>1265</v>
      </c>
      <c r="J40" s="233">
        <v>1265</v>
      </c>
      <c r="K40" s="9">
        <v>1265</v>
      </c>
      <c r="L40" s="9">
        <v>572</v>
      </c>
      <c r="M40" s="9">
        <v>212</v>
      </c>
      <c r="N40" s="9">
        <v>1003</v>
      </c>
      <c r="O40" s="356"/>
    </row>
    <row r="41" spans="1:15">
      <c r="A41" s="355">
        <v>33</v>
      </c>
      <c r="B41" s="360" t="s">
        <v>700</v>
      </c>
      <c r="C41" s="9">
        <v>2356</v>
      </c>
      <c r="D41" s="9">
        <v>48</v>
      </c>
      <c r="E41" s="9">
        <v>80</v>
      </c>
      <c r="F41" s="9">
        <v>2228</v>
      </c>
      <c r="G41" s="9">
        <v>0</v>
      </c>
      <c r="H41" s="9">
        <v>0</v>
      </c>
      <c r="I41" s="233">
        <v>2320</v>
      </c>
      <c r="J41" s="233">
        <v>2320</v>
      </c>
      <c r="K41" s="9">
        <v>2320</v>
      </c>
      <c r="L41" s="9">
        <v>1489</v>
      </c>
      <c r="M41" s="9">
        <v>617</v>
      </c>
      <c r="N41" s="9">
        <v>2320</v>
      </c>
      <c r="O41" s="356"/>
    </row>
    <row r="42" spans="1:15">
      <c r="A42" s="355">
        <v>34</v>
      </c>
      <c r="B42" s="360" t="s">
        <v>701</v>
      </c>
      <c r="C42" s="9">
        <v>2118</v>
      </c>
      <c r="D42" s="9">
        <v>870</v>
      </c>
      <c r="E42" s="9">
        <v>174</v>
      </c>
      <c r="F42" s="9">
        <v>1074</v>
      </c>
      <c r="G42" s="9">
        <v>0</v>
      </c>
      <c r="H42" s="9">
        <v>0</v>
      </c>
      <c r="I42" s="233">
        <v>1864</v>
      </c>
      <c r="J42" s="233">
        <v>2536</v>
      </c>
      <c r="K42" s="9">
        <v>2035</v>
      </c>
      <c r="L42" s="9">
        <v>1864</v>
      </c>
      <c r="M42" s="9">
        <v>438</v>
      </c>
      <c r="N42" s="9">
        <v>4871</v>
      </c>
      <c r="O42" s="356"/>
    </row>
    <row r="43" spans="1:15">
      <c r="A43" s="355">
        <v>35</v>
      </c>
      <c r="B43" s="360" t="s">
        <v>702</v>
      </c>
      <c r="C43" s="9">
        <v>2685</v>
      </c>
      <c r="D43" s="9">
        <v>548</v>
      </c>
      <c r="E43" s="9">
        <v>110</v>
      </c>
      <c r="F43" s="9">
        <v>2027</v>
      </c>
      <c r="G43" s="9">
        <v>0</v>
      </c>
      <c r="H43" s="9">
        <v>0</v>
      </c>
      <c r="I43" s="233">
        <v>2685</v>
      </c>
      <c r="J43" s="233">
        <v>2685</v>
      </c>
      <c r="K43" s="9">
        <v>2685</v>
      </c>
      <c r="L43" s="9">
        <v>2685</v>
      </c>
      <c r="M43" s="9">
        <v>0</v>
      </c>
      <c r="N43" s="9">
        <v>2685</v>
      </c>
      <c r="O43" s="356"/>
    </row>
    <row r="44" spans="1:15">
      <c r="A44" s="355">
        <v>36</v>
      </c>
      <c r="B44" s="360" t="s">
        <v>717</v>
      </c>
      <c r="C44" s="9">
        <v>2160</v>
      </c>
      <c r="D44" s="9">
        <v>0</v>
      </c>
      <c r="E44" s="9">
        <v>1027</v>
      </c>
      <c r="F44" s="9">
        <v>680</v>
      </c>
      <c r="G44" s="9">
        <v>340</v>
      </c>
      <c r="H44" s="9">
        <v>113</v>
      </c>
      <c r="I44" s="233">
        <v>0</v>
      </c>
      <c r="J44" s="233">
        <v>0</v>
      </c>
      <c r="K44" s="9">
        <v>2160</v>
      </c>
      <c r="L44" s="9">
        <v>0</v>
      </c>
      <c r="M44" s="9">
        <v>0</v>
      </c>
      <c r="N44" s="9">
        <v>2160</v>
      </c>
      <c r="O44" s="356"/>
    </row>
    <row r="45" spans="1:15">
      <c r="A45" s="355">
        <v>37</v>
      </c>
      <c r="B45" s="360" t="s">
        <v>703</v>
      </c>
      <c r="C45" s="9">
        <v>3985</v>
      </c>
      <c r="D45" s="9">
        <v>173</v>
      </c>
      <c r="E45" s="9">
        <v>194</v>
      </c>
      <c r="F45" s="9">
        <v>3618</v>
      </c>
      <c r="G45" s="9">
        <v>0</v>
      </c>
      <c r="H45" s="9">
        <v>0</v>
      </c>
      <c r="I45" s="233">
        <v>0</v>
      </c>
      <c r="J45" s="233">
        <v>0</v>
      </c>
      <c r="K45" s="233">
        <v>3985</v>
      </c>
      <c r="L45" s="233">
        <v>3085</v>
      </c>
      <c r="M45" s="9">
        <v>1645</v>
      </c>
      <c r="N45" s="9">
        <v>3985</v>
      </c>
      <c r="O45" s="356"/>
    </row>
    <row r="46" spans="1:15">
      <c r="A46" s="355">
        <v>38</v>
      </c>
      <c r="B46" s="360" t="s">
        <v>704</v>
      </c>
      <c r="C46" s="9">
        <v>3156</v>
      </c>
      <c r="D46" s="9">
        <v>0</v>
      </c>
      <c r="E46" s="9">
        <v>250</v>
      </c>
      <c r="F46" s="9">
        <v>2906</v>
      </c>
      <c r="G46" s="9">
        <v>0</v>
      </c>
      <c r="H46" s="9">
        <v>0</v>
      </c>
      <c r="I46" s="233">
        <v>3160</v>
      </c>
      <c r="J46" s="233">
        <v>3150</v>
      </c>
      <c r="K46" s="9">
        <v>3150</v>
      </c>
      <c r="L46" s="9">
        <v>3150</v>
      </c>
      <c r="M46" s="9">
        <v>3150</v>
      </c>
      <c r="N46" s="9">
        <v>7679</v>
      </c>
      <c r="O46" s="356"/>
    </row>
    <row r="47" spans="1:15">
      <c r="A47" s="355">
        <v>39</v>
      </c>
      <c r="B47" s="360" t="s">
        <v>705</v>
      </c>
      <c r="C47" s="9">
        <v>3642</v>
      </c>
      <c r="D47" s="9">
        <v>0</v>
      </c>
      <c r="E47" s="9">
        <v>252</v>
      </c>
      <c r="F47" s="9">
        <v>3338</v>
      </c>
      <c r="G47" s="9">
        <v>52</v>
      </c>
      <c r="H47" s="9">
        <v>0</v>
      </c>
      <c r="I47" s="233">
        <v>3642</v>
      </c>
      <c r="J47" s="233">
        <v>3642</v>
      </c>
      <c r="K47" s="9">
        <v>3642</v>
      </c>
      <c r="L47" s="9">
        <v>2785</v>
      </c>
      <c r="M47" s="9">
        <v>0</v>
      </c>
      <c r="N47" s="9">
        <v>3642</v>
      </c>
      <c r="O47" s="356"/>
    </row>
    <row r="48" spans="1:15">
      <c r="A48" s="355">
        <v>40</v>
      </c>
      <c r="B48" s="360" t="s">
        <v>706</v>
      </c>
      <c r="C48" s="9">
        <v>2075</v>
      </c>
      <c r="D48" s="9">
        <v>215</v>
      </c>
      <c r="E48" s="9">
        <v>143</v>
      </c>
      <c r="F48" s="9">
        <v>1717</v>
      </c>
      <c r="G48" s="9">
        <v>0</v>
      </c>
      <c r="H48" s="9">
        <v>0</v>
      </c>
      <c r="I48" s="233">
        <v>2074</v>
      </c>
      <c r="J48" s="233">
        <v>2074</v>
      </c>
      <c r="K48" s="9">
        <v>2074</v>
      </c>
      <c r="L48" s="9">
        <v>499</v>
      </c>
      <c r="M48" s="9">
        <v>320</v>
      </c>
      <c r="N48" s="9">
        <v>2074</v>
      </c>
      <c r="O48" s="356"/>
    </row>
    <row r="49" spans="1:15">
      <c r="A49" s="355">
        <v>41</v>
      </c>
      <c r="B49" s="360" t="s">
        <v>707</v>
      </c>
      <c r="C49" s="9">
        <v>2835</v>
      </c>
      <c r="D49" s="9">
        <v>0</v>
      </c>
      <c r="E49" s="9">
        <v>0</v>
      </c>
      <c r="F49" s="9">
        <v>2510</v>
      </c>
      <c r="G49" s="9">
        <v>32</v>
      </c>
      <c r="H49" s="9">
        <v>293</v>
      </c>
      <c r="I49" s="233">
        <v>2908</v>
      </c>
      <c r="J49" s="233">
        <v>2908</v>
      </c>
      <c r="K49" s="9">
        <v>2908</v>
      </c>
      <c r="L49" s="9">
        <v>842</v>
      </c>
      <c r="M49" s="9">
        <v>2197</v>
      </c>
      <c r="N49" s="9">
        <v>2908</v>
      </c>
      <c r="O49" s="356"/>
    </row>
    <row r="50" spans="1:15">
      <c r="A50" s="355">
        <v>42</v>
      </c>
      <c r="B50" s="360" t="s">
        <v>708</v>
      </c>
      <c r="C50" s="9">
        <v>2941</v>
      </c>
      <c r="D50" s="9">
        <v>250</v>
      </c>
      <c r="E50" s="9">
        <v>527</v>
      </c>
      <c r="F50" s="9">
        <v>2128</v>
      </c>
      <c r="G50" s="9">
        <v>36</v>
      </c>
      <c r="H50" s="9">
        <v>0</v>
      </c>
      <c r="I50" s="233">
        <v>2134</v>
      </c>
      <c r="J50" s="233">
        <v>2134</v>
      </c>
      <c r="K50" s="9">
        <v>2134</v>
      </c>
      <c r="L50" s="9">
        <v>2134</v>
      </c>
      <c r="M50" s="9">
        <v>2134</v>
      </c>
      <c r="N50" s="9">
        <v>3994</v>
      </c>
      <c r="O50" s="356"/>
    </row>
    <row r="51" spans="1:15">
      <c r="A51" s="355">
        <v>43</v>
      </c>
      <c r="B51" s="360" t="s">
        <v>709</v>
      </c>
      <c r="C51" s="9">
        <v>1261</v>
      </c>
      <c r="D51" s="9">
        <v>10</v>
      </c>
      <c r="E51" s="9">
        <v>81</v>
      </c>
      <c r="F51" s="9">
        <v>1161</v>
      </c>
      <c r="G51" s="9">
        <v>7</v>
      </c>
      <c r="H51" s="9">
        <v>2</v>
      </c>
      <c r="I51" s="233">
        <v>1261</v>
      </c>
      <c r="J51" s="233">
        <v>731</v>
      </c>
      <c r="K51" s="9">
        <v>1261</v>
      </c>
      <c r="L51" s="9">
        <v>639</v>
      </c>
      <c r="M51" s="9">
        <v>0</v>
      </c>
      <c r="N51" s="9">
        <v>1261</v>
      </c>
      <c r="O51" s="356"/>
    </row>
    <row r="52" spans="1:15">
      <c r="A52" s="355">
        <v>44</v>
      </c>
      <c r="B52" s="360" t="s">
        <v>710</v>
      </c>
      <c r="C52" s="9">
        <v>1235</v>
      </c>
      <c r="D52" s="9">
        <v>38</v>
      </c>
      <c r="E52" s="9">
        <v>82</v>
      </c>
      <c r="F52" s="9">
        <v>991</v>
      </c>
      <c r="G52" s="9">
        <v>0</v>
      </c>
      <c r="H52" s="9">
        <v>124</v>
      </c>
      <c r="I52" s="233">
        <v>1114</v>
      </c>
      <c r="J52" s="233">
        <v>72</v>
      </c>
      <c r="K52" s="9">
        <v>1161</v>
      </c>
      <c r="L52" s="9">
        <v>0</v>
      </c>
      <c r="M52" s="9">
        <v>0</v>
      </c>
      <c r="N52" s="9">
        <v>2621</v>
      </c>
      <c r="O52" s="356"/>
    </row>
    <row r="53" spans="1:15">
      <c r="A53" s="355">
        <v>45</v>
      </c>
      <c r="B53" s="360" t="s">
        <v>711</v>
      </c>
      <c r="C53" s="9">
        <v>2989</v>
      </c>
      <c r="D53" s="9">
        <v>0</v>
      </c>
      <c r="E53" s="9">
        <v>279</v>
      </c>
      <c r="F53" s="9">
        <v>2710</v>
      </c>
      <c r="G53" s="9">
        <v>0</v>
      </c>
      <c r="H53" s="9">
        <v>0</v>
      </c>
      <c r="I53" s="233">
        <v>2989</v>
      </c>
      <c r="J53" s="233">
        <v>2989</v>
      </c>
      <c r="K53" s="233">
        <v>2989</v>
      </c>
      <c r="L53" s="233">
        <v>2989</v>
      </c>
      <c r="M53" s="233">
        <v>2989</v>
      </c>
      <c r="N53" s="233">
        <v>2989</v>
      </c>
      <c r="O53" s="356"/>
    </row>
    <row r="54" spans="1:15">
      <c r="A54" s="355">
        <v>46</v>
      </c>
      <c r="B54" s="360" t="s">
        <v>712</v>
      </c>
      <c r="C54" s="9">
        <v>2352</v>
      </c>
      <c r="D54" s="9">
        <v>459</v>
      </c>
      <c r="E54" s="9">
        <v>22</v>
      </c>
      <c r="F54" s="9">
        <v>1804</v>
      </c>
      <c r="G54" s="9">
        <v>0</v>
      </c>
      <c r="H54" s="9">
        <v>67</v>
      </c>
      <c r="I54" s="233">
        <v>2070</v>
      </c>
      <c r="J54" s="233">
        <v>212</v>
      </c>
      <c r="K54" s="9">
        <v>2286</v>
      </c>
      <c r="L54" s="9">
        <v>212</v>
      </c>
      <c r="M54" s="9">
        <v>693</v>
      </c>
      <c r="N54" s="9">
        <v>369</v>
      </c>
      <c r="O54" s="356"/>
    </row>
    <row r="55" spans="1:15">
      <c r="A55" s="355">
        <v>47</v>
      </c>
      <c r="B55" s="360" t="s">
        <v>713</v>
      </c>
      <c r="C55" s="9">
        <v>2042</v>
      </c>
      <c r="D55" s="9">
        <v>58</v>
      </c>
      <c r="E55" s="9">
        <v>14</v>
      </c>
      <c r="F55" s="9">
        <v>1970</v>
      </c>
      <c r="G55" s="9">
        <v>0</v>
      </c>
      <c r="H55" s="9">
        <v>0</v>
      </c>
      <c r="I55" s="233">
        <v>1777</v>
      </c>
      <c r="J55" s="233">
        <v>1777</v>
      </c>
      <c r="K55" s="9">
        <v>1744</v>
      </c>
      <c r="L55" s="9">
        <v>266</v>
      </c>
      <c r="M55" s="9">
        <v>345</v>
      </c>
      <c r="N55" s="9">
        <v>2025</v>
      </c>
      <c r="O55" s="356"/>
    </row>
    <row r="56" spans="1:15">
      <c r="A56" s="355">
        <v>48</v>
      </c>
      <c r="B56" s="360" t="s">
        <v>718</v>
      </c>
      <c r="C56" s="9">
        <v>2333</v>
      </c>
      <c r="D56" s="9">
        <v>49</v>
      </c>
      <c r="E56" s="9">
        <v>51</v>
      </c>
      <c r="F56" s="9">
        <v>2233</v>
      </c>
      <c r="G56" s="9">
        <v>0</v>
      </c>
      <c r="H56" s="9">
        <v>0</v>
      </c>
      <c r="I56" s="233">
        <v>2333</v>
      </c>
      <c r="J56" s="233">
        <v>2333</v>
      </c>
      <c r="K56" s="9">
        <v>2333</v>
      </c>
      <c r="L56" s="9">
        <v>2333</v>
      </c>
      <c r="M56" s="9">
        <v>1218</v>
      </c>
      <c r="N56" s="9">
        <v>2333</v>
      </c>
      <c r="O56" s="356"/>
    </row>
    <row r="57" spans="1:15">
      <c r="A57" s="355">
        <v>49</v>
      </c>
      <c r="B57" s="360" t="s">
        <v>719</v>
      </c>
      <c r="C57" s="9">
        <v>2148</v>
      </c>
      <c r="D57" s="9">
        <v>486</v>
      </c>
      <c r="E57" s="9">
        <v>309</v>
      </c>
      <c r="F57" s="9">
        <v>1011</v>
      </c>
      <c r="G57" s="9">
        <v>0</v>
      </c>
      <c r="H57" s="9">
        <v>342</v>
      </c>
      <c r="I57" s="233">
        <v>1223</v>
      </c>
      <c r="J57" s="233">
        <v>1955</v>
      </c>
      <c r="K57" s="9">
        <v>2148</v>
      </c>
      <c r="L57" s="9">
        <v>1223</v>
      </c>
      <c r="M57" s="9">
        <v>940</v>
      </c>
      <c r="N57" s="9">
        <v>0</v>
      </c>
      <c r="O57" s="356"/>
    </row>
    <row r="58" spans="1:15">
      <c r="A58" s="355">
        <v>50</v>
      </c>
      <c r="B58" s="360" t="s">
        <v>714</v>
      </c>
      <c r="C58" s="9">
        <v>1179</v>
      </c>
      <c r="D58" s="9">
        <v>29</v>
      </c>
      <c r="E58" s="9">
        <v>0</v>
      </c>
      <c r="F58" s="9">
        <v>1045</v>
      </c>
      <c r="G58" s="9">
        <v>40</v>
      </c>
      <c r="H58" s="9">
        <v>65</v>
      </c>
      <c r="I58" s="233">
        <v>1002</v>
      </c>
      <c r="J58" s="233">
        <v>1179</v>
      </c>
      <c r="K58" s="9">
        <v>177</v>
      </c>
      <c r="L58" s="9">
        <v>83</v>
      </c>
      <c r="M58" s="9">
        <v>51</v>
      </c>
      <c r="N58" s="9">
        <v>1002</v>
      </c>
      <c r="O58" s="356"/>
    </row>
    <row r="59" spans="1:15">
      <c r="A59" s="355">
        <v>51</v>
      </c>
      <c r="B59" s="360" t="s">
        <v>720</v>
      </c>
      <c r="C59" s="9">
        <v>4557</v>
      </c>
      <c r="D59" s="9">
        <v>1611</v>
      </c>
      <c r="E59" s="9">
        <v>11</v>
      </c>
      <c r="F59" s="9">
        <v>2695</v>
      </c>
      <c r="G59" s="9">
        <v>0</v>
      </c>
      <c r="H59" s="9">
        <v>240</v>
      </c>
      <c r="I59" s="233">
        <v>2725</v>
      </c>
      <c r="J59" s="233">
        <v>2725</v>
      </c>
      <c r="K59" s="9">
        <v>2477</v>
      </c>
      <c r="L59" s="9">
        <v>2292</v>
      </c>
      <c r="M59" s="9">
        <v>1387</v>
      </c>
      <c r="N59" s="9">
        <v>2562</v>
      </c>
      <c r="O59" s="356"/>
    </row>
    <row r="60" spans="1:15">
      <c r="A60" s="1049" t="s">
        <v>19</v>
      </c>
      <c r="B60" s="1051"/>
      <c r="C60" s="31">
        <v>114918</v>
      </c>
      <c r="D60" s="31">
        <f t="shared" ref="D60:N60" si="0">SUM(D9:D59)</f>
        <v>18158</v>
      </c>
      <c r="E60" s="31">
        <f t="shared" si="0"/>
        <v>10134</v>
      </c>
      <c r="F60" s="31">
        <f t="shared" si="0"/>
        <v>80104</v>
      </c>
      <c r="G60" s="31">
        <f t="shared" si="0"/>
        <v>1977</v>
      </c>
      <c r="H60" s="31">
        <f t="shared" si="0"/>
        <v>4545</v>
      </c>
      <c r="I60" s="31">
        <f t="shared" si="0"/>
        <v>96869</v>
      </c>
      <c r="J60" s="31">
        <f t="shared" si="0"/>
        <v>94465</v>
      </c>
      <c r="K60" s="31">
        <f t="shared" si="0"/>
        <v>108097</v>
      </c>
      <c r="L60" s="31">
        <f t="shared" si="0"/>
        <v>72751</v>
      </c>
      <c r="M60" s="31">
        <f t="shared" si="0"/>
        <v>53484</v>
      </c>
      <c r="N60" s="31">
        <f t="shared" si="0"/>
        <v>130723</v>
      </c>
    </row>
    <row r="62" spans="1:15">
      <c r="E62">
        <v>10439</v>
      </c>
      <c r="F62">
        <v>79423</v>
      </c>
      <c r="G62">
        <v>2045</v>
      </c>
      <c r="H62">
        <v>7811</v>
      </c>
    </row>
    <row r="63" spans="1:15" ht="12.75" customHeight="1">
      <c r="A63" s="235"/>
      <c r="B63" s="235"/>
      <c r="C63" s="235"/>
      <c r="D63" s="235"/>
      <c r="H63" s="1139" t="s">
        <v>13</v>
      </c>
      <c r="I63" s="1139"/>
      <c r="J63" s="1139"/>
      <c r="K63" s="1139"/>
      <c r="L63" s="1139"/>
    </row>
    <row r="64" spans="1:15" ht="12.75" customHeight="1">
      <c r="A64" s="235"/>
      <c r="B64" s="235"/>
      <c r="C64" s="235"/>
      <c r="D64" s="235"/>
      <c r="H64" s="1139" t="s">
        <v>14</v>
      </c>
      <c r="I64" s="1139"/>
      <c r="J64" s="1139"/>
      <c r="K64" s="1139"/>
      <c r="L64" s="1139"/>
    </row>
    <row r="65" spans="1:11" ht="12.75" customHeight="1">
      <c r="A65" s="235"/>
      <c r="B65" s="235"/>
      <c r="C65" s="235"/>
      <c r="D65" s="235"/>
      <c r="K65" s="236" t="s">
        <v>77</v>
      </c>
    </row>
    <row r="66" spans="1:11">
      <c r="A66" s="235" t="s">
        <v>12</v>
      </c>
      <c r="C66" s="235"/>
      <c r="D66" s="235"/>
      <c r="K66" s="237" t="s">
        <v>76</v>
      </c>
    </row>
  </sheetData>
  <mergeCells count="13">
    <mergeCell ref="H63:L63"/>
    <mergeCell ref="H64:L64"/>
    <mergeCell ref="D6:H6"/>
    <mergeCell ref="C6:C7"/>
    <mergeCell ref="A1:K1"/>
    <mergeCell ref="A2:K2"/>
    <mergeCell ref="A4:H4"/>
    <mergeCell ref="A6:A7"/>
    <mergeCell ref="B6:B7"/>
    <mergeCell ref="K6:N6"/>
    <mergeCell ref="I6:I7"/>
    <mergeCell ref="J6:J7"/>
    <mergeCell ref="A60:B60"/>
  </mergeCells>
  <printOptions horizontalCentered="1"/>
  <pageMargins left="0.44" right="0.27" top="0.59" bottom="0" header="0.65" footer="0.31496062992126"/>
  <pageSetup paperSize="9" scale="90" orientation="landscape" r:id="rId1"/>
  <rowBreaks count="1" manualBreakCount="1">
    <brk id="34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53"/>
  <sheetViews>
    <sheetView view="pageBreakPreview" topLeftCell="A7" zoomScale="86" zoomScaleNormal="80" zoomScaleSheetLayoutView="86" workbookViewId="0">
      <selection activeCell="L13" sqref="L13"/>
    </sheetView>
  </sheetViews>
  <sheetFormatPr defaultColWidth="9.140625" defaultRowHeight="12.75"/>
  <cols>
    <col min="1" max="1" width="9.28515625" style="15" customWidth="1"/>
    <col min="2" max="3" width="8.5703125" style="15" customWidth="1"/>
    <col min="4" max="4" width="12" style="15" customWidth="1"/>
    <col min="5" max="5" width="8.5703125" style="15" customWidth="1"/>
    <col min="6" max="6" width="9.5703125" style="15" customWidth="1"/>
    <col min="7" max="7" width="8.5703125" style="15" customWidth="1"/>
    <col min="8" max="8" width="11.7109375" style="15" customWidth="1"/>
    <col min="9" max="15" width="8.5703125" style="15" customWidth="1"/>
    <col min="16" max="16" width="8.42578125" style="15" customWidth="1"/>
    <col min="17" max="19" width="8.5703125" style="15" customWidth="1"/>
    <col min="20" max="16384" width="9.140625" style="15"/>
  </cols>
  <sheetData>
    <row r="1" spans="1:19">
      <c r="A1" s="15" t="s">
        <v>11</v>
      </c>
      <c r="H1" s="1033"/>
      <c r="I1" s="1033"/>
      <c r="R1" s="1091" t="s">
        <v>766</v>
      </c>
      <c r="S1" s="1091"/>
    </row>
    <row r="2" spans="1:19" s="14" customFormat="1" ht="15.75">
      <c r="A2" s="1035" t="s">
        <v>0</v>
      </c>
      <c r="B2" s="1035"/>
      <c r="C2" s="1035"/>
      <c r="D2" s="1035"/>
      <c r="E2" s="1035"/>
      <c r="F2" s="1035"/>
      <c r="G2" s="1035"/>
      <c r="H2" s="1035"/>
      <c r="I2" s="1035"/>
      <c r="J2" s="1035"/>
      <c r="K2" s="1035"/>
      <c r="L2" s="1035"/>
      <c r="M2" s="1035"/>
      <c r="N2" s="1035"/>
      <c r="O2" s="1035"/>
      <c r="P2" s="1035"/>
      <c r="Q2" s="1035"/>
      <c r="R2" s="1035"/>
      <c r="S2" s="1035"/>
    </row>
    <row r="3" spans="1:19" s="14" customFormat="1" ht="20.25" customHeight="1">
      <c r="A3" s="1092" t="s">
        <v>546</v>
      </c>
      <c r="B3" s="1092"/>
      <c r="C3" s="1092"/>
      <c r="D3" s="1092"/>
      <c r="E3" s="1092"/>
      <c r="F3" s="1092"/>
      <c r="G3" s="1092"/>
      <c r="H3" s="1092"/>
      <c r="I3" s="1092"/>
      <c r="J3" s="1092"/>
      <c r="K3" s="1092"/>
      <c r="L3" s="1092"/>
      <c r="M3" s="1092"/>
      <c r="N3" s="1092"/>
      <c r="O3" s="1092"/>
      <c r="P3" s="1092"/>
      <c r="Q3" s="1092"/>
      <c r="R3" s="1092"/>
      <c r="S3" s="1092"/>
    </row>
    <row r="5" spans="1:19" s="14" customFormat="1" ht="15.75">
      <c r="A5" s="1093" t="s">
        <v>767</v>
      </c>
      <c r="B5" s="1093"/>
      <c r="C5" s="1093"/>
      <c r="D5" s="1093"/>
      <c r="E5" s="1093"/>
      <c r="F5" s="1093"/>
      <c r="G5" s="1093"/>
      <c r="H5" s="1093"/>
      <c r="I5" s="1093"/>
      <c r="J5" s="1093"/>
      <c r="K5" s="1093"/>
      <c r="L5" s="1093"/>
      <c r="M5" s="1093"/>
      <c r="N5" s="1093"/>
      <c r="O5" s="1093"/>
      <c r="P5" s="1093"/>
      <c r="Q5" s="1093"/>
      <c r="R5" s="1093"/>
      <c r="S5" s="1093"/>
    </row>
    <row r="6" spans="1:19">
      <c r="A6" s="1037" t="s">
        <v>152</v>
      </c>
      <c r="B6" s="1037"/>
    </row>
    <row r="7" spans="1:19">
      <c r="A7" s="1037" t="s">
        <v>768</v>
      </c>
      <c r="B7" s="1037"/>
      <c r="C7" s="1037"/>
      <c r="D7" s="1037"/>
      <c r="E7" s="1037"/>
      <c r="F7" s="1037"/>
      <c r="G7" s="1037"/>
      <c r="H7" s="1037"/>
      <c r="I7" s="1037"/>
      <c r="R7" s="32"/>
      <c r="S7" s="32"/>
    </row>
    <row r="9" spans="1:19" ht="18" customHeight="1">
      <c r="A9" s="442"/>
      <c r="B9" s="1089" t="s">
        <v>46</v>
      </c>
      <c r="C9" s="1089"/>
      <c r="D9" s="1089" t="s">
        <v>47</v>
      </c>
      <c r="E9" s="1089"/>
      <c r="F9" s="1089" t="s">
        <v>769</v>
      </c>
      <c r="G9" s="1089"/>
      <c r="H9" s="1090" t="s">
        <v>770</v>
      </c>
      <c r="I9" s="1090"/>
      <c r="J9" s="1089" t="s">
        <v>48</v>
      </c>
      <c r="K9" s="1089"/>
      <c r="L9" s="28" t="s">
        <v>19</v>
      </c>
    </row>
    <row r="10" spans="1:19" s="71" customFormat="1" ht="13.5" customHeight="1">
      <c r="A10" s="491">
        <v>1</v>
      </c>
      <c r="B10" s="1094">
        <v>2</v>
      </c>
      <c r="C10" s="1094"/>
      <c r="D10" s="1094">
        <v>3</v>
      </c>
      <c r="E10" s="1094"/>
      <c r="F10" s="1094">
        <v>4</v>
      </c>
      <c r="G10" s="1094"/>
      <c r="H10" s="1094">
        <v>5</v>
      </c>
      <c r="I10" s="1094"/>
      <c r="J10" s="1094">
        <v>6</v>
      </c>
      <c r="K10" s="1094"/>
      <c r="L10" s="491">
        <v>7</v>
      </c>
    </row>
    <row r="11" spans="1:19">
      <c r="A11" s="433" t="s">
        <v>771</v>
      </c>
      <c r="B11" s="1095">
        <v>1882</v>
      </c>
      <c r="C11" s="1095"/>
      <c r="D11" s="1095">
        <v>1456</v>
      </c>
      <c r="E11" s="1095"/>
      <c r="F11" s="1095">
        <v>4903</v>
      </c>
      <c r="G11" s="1095"/>
      <c r="H11" s="1095">
        <v>112</v>
      </c>
      <c r="I11" s="1095"/>
      <c r="J11" s="1095">
        <v>1906</v>
      </c>
      <c r="K11" s="1095"/>
      <c r="L11" s="363">
        <f>B11+D11+F11+H11+J11</f>
        <v>10259</v>
      </c>
    </row>
    <row r="12" spans="1:19">
      <c r="A12" s="433" t="s">
        <v>772</v>
      </c>
      <c r="B12" s="1095">
        <v>40212</v>
      </c>
      <c r="C12" s="1095"/>
      <c r="D12" s="1095">
        <v>66080</v>
      </c>
      <c r="E12" s="1095"/>
      <c r="F12" s="1095">
        <v>76475</v>
      </c>
      <c r="G12" s="1095"/>
      <c r="H12" s="1095">
        <v>6991</v>
      </c>
      <c r="I12" s="1095"/>
      <c r="J12" s="1095">
        <v>22736</v>
      </c>
      <c r="K12" s="1095"/>
      <c r="L12" s="363">
        <f>B12+D12+F12+H12+J12</f>
        <v>212494</v>
      </c>
    </row>
    <row r="13" spans="1:19">
      <c r="A13" s="433" t="s">
        <v>19</v>
      </c>
      <c r="B13" s="1100">
        <f>B11+B12</f>
        <v>42094</v>
      </c>
      <c r="C13" s="1100"/>
      <c r="D13" s="1100">
        <f t="shared" ref="D13" si="0">D11+D12</f>
        <v>67536</v>
      </c>
      <c r="E13" s="1100"/>
      <c r="F13" s="1100">
        <f t="shared" ref="F13" si="1">F11+F12</f>
        <v>81378</v>
      </c>
      <c r="G13" s="1100"/>
      <c r="H13" s="1100">
        <f t="shared" ref="H13" si="2">H11+H12</f>
        <v>7103</v>
      </c>
      <c r="I13" s="1100"/>
      <c r="J13" s="1100">
        <f t="shared" ref="J13" si="3">J11+J12</f>
        <v>24642</v>
      </c>
      <c r="K13" s="1100"/>
      <c r="L13" s="363">
        <f t="shared" ref="L13" si="4">L11+L12</f>
        <v>222753</v>
      </c>
      <c r="M13" s="177"/>
    </row>
    <row r="14" spans="1:19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9">
      <c r="A15" s="1096" t="s">
        <v>773</v>
      </c>
      <c r="B15" s="1096"/>
      <c r="C15" s="1096"/>
      <c r="D15" s="1096"/>
      <c r="E15" s="1096"/>
      <c r="F15" s="1096"/>
      <c r="G15" s="1096"/>
      <c r="H15" s="12"/>
      <c r="I15" s="12"/>
      <c r="J15" s="12"/>
      <c r="K15" s="12"/>
      <c r="L15" s="12"/>
    </row>
    <row r="16" spans="1:19" ht="12.75" customHeight="1">
      <c r="A16" s="1097" t="s">
        <v>161</v>
      </c>
      <c r="B16" s="1098"/>
      <c r="C16" s="1099" t="s">
        <v>188</v>
      </c>
      <c r="D16" s="1099"/>
      <c r="E16" s="433" t="s">
        <v>19</v>
      </c>
      <c r="I16" s="12"/>
      <c r="J16" s="12"/>
      <c r="K16" s="12"/>
      <c r="L16" s="12"/>
    </row>
    <row r="17" spans="1:20">
      <c r="A17" s="1049">
        <v>600</v>
      </c>
      <c r="B17" s="1051"/>
      <c r="C17" s="1049">
        <v>400</v>
      </c>
      <c r="D17" s="1051"/>
      <c r="E17" s="433">
        <v>1000</v>
      </c>
      <c r="I17" s="12"/>
      <c r="J17" s="12"/>
      <c r="K17" s="12"/>
      <c r="L17" s="12"/>
    </row>
    <row r="18" spans="1:20">
      <c r="A18" s="492"/>
      <c r="B18" s="492"/>
      <c r="C18" s="492"/>
      <c r="D18" s="492"/>
      <c r="E18" s="492"/>
      <c r="F18" s="492"/>
      <c r="G18" s="492"/>
      <c r="H18" s="12"/>
      <c r="I18" s="12"/>
      <c r="J18" s="12"/>
      <c r="K18" s="12"/>
      <c r="L18" s="12"/>
    </row>
    <row r="20" spans="1:20" ht="19.149999999999999" customHeight="1">
      <c r="A20" s="1040" t="s">
        <v>774</v>
      </c>
      <c r="B20" s="1040"/>
      <c r="C20" s="1040"/>
      <c r="D20" s="1040"/>
      <c r="E20" s="1040"/>
      <c r="F20" s="1040"/>
      <c r="G20" s="1040"/>
      <c r="H20" s="1040"/>
      <c r="I20" s="1040"/>
      <c r="J20" s="1040"/>
      <c r="K20" s="1040"/>
      <c r="L20" s="1040"/>
      <c r="M20" s="1040"/>
      <c r="N20" s="1040"/>
      <c r="O20" s="1040"/>
      <c r="P20" s="1040"/>
      <c r="Q20" s="1040"/>
      <c r="R20" s="1040"/>
      <c r="S20" s="1040"/>
    </row>
    <row r="21" spans="1:20">
      <c r="A21" s="1089" t="s">
        <v>26</v>
      </c>
      <c r="B21" s="1089" t="s">
        <v>775</v>
      </c>
      <c r="C21" s="1089"/>
      <c r="D21" s="1089"/>
      <c r="E21" s="1101" t="s">
        <v>27</v>
      </c>
      <c r="F21" s="1101"/>
      <c r="G21" s="1101"/>
      <c r="H21" s="1101"/>
      <c r="I21" s="1101"/>
      <c r="J21" s="1101"/>
      <c r="K21" s="1101"/>
      <c r="L21" s="1101"/>
      <c r="M21" s="1052" t="s">
        <v>28</v>
      </c>
      <c r="N21" s="1052"/>
      <c r="O21" s="1052"/>
      <c r="P21" s="1052"/>
      <c r="Q21" s="1052"/>
      <c r="R21" s="1052"/>
      <c r="S21" s="1052"/>
      <c r="T21" s="1052"/>
    </row>
    <row r="22" spans="1:20" ht="33.75" customHeight="1">
      <c r="A22" s="1089"/>
      <c r="B22" s="1089"/>
      <c r="C22" s="1089"/>
      <c r="D22" s="1089"/>
      <c r="E22" s="1102" t="s">
        <v>776</v>
      </c>
      <c r="F22" s="1103"/>
      <c r="G22" s="1102" t="s">
        <v>777</v>
      </c>
      <c r="H22" s="1103"/>
      <c r="I22" s="1089" t="s">
        <v>778</v>
      </c>
      <c r="J22" s="1089"/>
      <c r="K22" s="1102" t="s">
        <v>779</v>
      </c>
      <c r="L22" s="1103"/>
      <c r="M22" s="1102" t="s">
        <v>780</v>
      </c>
      <c r="N22" s="1103"/>
      <c r="O22" s="1102" t="s">
        <v>777</v>
      </c>
      <c r="P22" s="1103"/>
      <c r="Q22" s="1089" t="s">
        <v>778</v>
      </c>
      <c r="R22" s="1089"/>
      <c r="S22" s="1089" t="s">
        <v>779</v>
      </c>
      <c r="T22" s="1089"/>
    </row>
    <row r="23" spans="1:20" s="71" customFormat="1" ht="15.75" customHeight="1">
      <c r="A23" s="491">
        <v>1</v>
      </c>
      <c r="B23" s="1104">
        <v>2</v>
      </c>
      <c r="C23" s="1105"/>
      <c r="D23" s="1106"/>
      <c r="E23" s="1104">
        <v>3</v>
      </c>
      <c r="F23" s="1106"/>
      <c r="G23" s="1104">
        <v>4</v>
      </c>
      <c r="H23" s="1106"/>
      <c r="I23" s="1094">
        <v>5</v>
      </c>
      <c r="J23" s="1094"/>
      <c r="K23" s="1094">
        <v>6</v>
      </c>
      <c r="L23" s="1094"/>
      <c r="M23" s="1104">
        <v>3</v>
      </c>
      <c r="N23" s="1106"/>
      <c r="O23" s="1104">
        <v>4</v>
      </c>
      <c r="P23" s="1106"/>
      <c r="Q23" s="1094">
        <v>5</v>
      </c>
      <c r="R23" s="1094"/>
      <c r="S23" s="1094">
        <v>6</v>
      </c>
      <c r="T23" s="1094"/>
    </row>
    <row r="24" spans="1:20" ht="27.75" customHeight="1">
      <c r="A24" s="445">
        <v>1</v>
      </c>
      <c r="B24" s="1107" t="s">
        <v>781</v>
      </c>
      <c r="C24" s="1108"/>
      <c r="D24" s="1109"/>
      <c r="E24" s="1110">
        <v>100</v>
      </c>
      <c r="F24" s="1111"/>
      <c r="G24" s="1112" t="s">
        <v>782</v>
      </c>
      <c r="H24" s="1113"/>
      <c r="I24" s="1114">
        <v>340</v>
      </c>
      <c r="J24" s="1114"/>
      <c r="K24" s="1114">
        <v>8</v>
      </c>
      <c r="L24" s="1114"/>
      <c r="M24" s="1110">
        <v>150</v>
      </c>
      <c r="N24" s="1111"/>
      <c r="O24" s="1115" t="s">
        <v>782</v>
      </c>
      <c r="P24" s="1116"/>
      <c r="Q24" s="1114">
        <v>510</v>
      </c>
      <c r="R24" s="1114"/>
      <c r="S24" s="1114">
        <v>14</v>
      </c>
      <c r="T24" s="1114"/>
    </row>
    <row r="25" spans="1:20">
      <c r="A25" s="445">
        <v>2</v>
      </c>
      <c r="B25" s="1117" t="s">
        <v>783</v>
      </c>
      <c r="C25" s="1118"/>
      <c r="D25" s="1119"/>
      <c r="E25" s="1110">
        <v>20</v>
      </c>
      <c r="F25" s="1111"/>
      <c r="G25" s="1120">
        <v>1.26</v>
      </c>
      <c r="H25" s="1121"/>
      <c r="I25" s="1114">
        <v>70</v>
      </c>
      <c r="J25" s="1114"/>
      <c r="K25" s="1114">
        <v>5</v>
      </c>
      <c r="L25" s="1114"/>
      <c r="M25" s="1110">
        <v>30</v>
      </c>
      <c r="N25" s="1111"/>
      <c r="O25" s="1110">
        <v>1.9</v>
      </c>
      <c r="P25" s="1111"/>
      <c r="Q25" s="1114">
        <v>105</v>
      </c>
      <c r="R25" s="1114"/>
      <c r="S25" s="1114">
        <v>6.6</v>
      </c>
      <c r="T25" s="1114"/>
    </row>
    <row r="26" spans="1:20">
      <c r="A26" s="445">
        <v>3</v>
      </c>
      <c r="B26" s="1117" t="s">
        <v>784</v>
      </c>
      <c r="C26" s="1118"/>
      <c r="D26" s="1119"/>
      <c r="E26" s="1110">
        <v>50</v>
      </c>
      <c r="F26" s="1111"/>
      <c r="G26" s="1120">
        <v>0.95</v>
      </c>
      <c r="H26" s="1121"/>
      <c r="I26" s="1114">
        <v>25</v>
      </c>
      <c r="J26" s="1114"/>
      <c r="K26" s="1114">
        <v>0</v>
      </c>
      <c r="L26" s="1114"/>
      <c r="M26" s="1110">
        <v>75</v>
      </c>
      <c r="N26" s="1111"/>
      <c r="O26" s="1110">
        <v>1.43</v>
      </c>
      <c r="P26" s="1111"/>
      <c r="Q26" s="1114">
        <v>37</v>
      </c>
      <c r="R26" s="1114"/>
      <c r="S26" s="1114">
        <v>0</v>
      </c>
      <c r="T26" s="1114"/>
    </row>
    <row r="27" spans="1:20">
      <c r="A27" s="445">
        <v>4</v>
      </c>
      <c r="B27" s="1117" t="s">
        <v>785</v>
      </c>
      <c r="C27" s="1118"/>
      <c r="D27" s="1119"/>
      <c r="E27" s="1110">
        <v>5</v>
      </c>
      <c r="F27" s="1111"/>
      <c r="G27" s="1120">
        <v>0.6</v>
      </c>
      <c r="H27" s="1121"/>
      <c r="I27" s="1114">
        <v>45</v>
      </c>
      <c r="J27" s="1114"/>
      <c r="K27" s="1114">
        <v>0</v>
      </c>
      <c r="L27" s="1114"/>
      <c r="M27" s="1110">
        <v>7.5</v>
      </c>
      <c r="N27" s="1111"/>
      <c r="O27" s="1110">
        <v>0.9</v>
      </c>
      <c r="P27" s="1111"/>
      <c r="Q27" s="1114">
        <v>68</v>
      </c>
      <c r="R27" s="1114"/>
      <c r="S27" s="1114">
        <v>0</v>
      </c>
      <c r="T27" s="1114"/>
    </row>
    <row r="28" spans="1:20">
      <c r="A28" s="445">
        <v>5</v>
      </c>
      <c r="B28" s="1117" t="s">
        <v>786</v>
      </c>
      <c r="C28" s="1118"/>
      <c r="D28" s="1119"/>
      <c r="E28" s="1110">
        <v>0</v>
      </c>
      <c r="F28" s="1111"/>
      <c r="G28" s="1120">
        <v>0.73</v>
      </c>
      <c r="H28" s="1121"/>
      <c r="I28" s="1114">
        <v>0</v>
      </c>
      <c r="J28" s="1114"/>
      <c r="K28" s="1114">
        <v>0</v>
      </c>
      <c r="L28" s="1114"/>
      <c r="M28" s="1110">
        <v>0</v>
      </c>
      <c r="N28" s="1111"/>
      <c r="O28" s="1110">
        <v>1.08</v>
      </c>
      <c r="P28" s="1111"/>
      <c r="Q28" s="1114">
        <v>0</v>
      </c>
      <c r="R28" s="1114"/>
      <c r="S28" s="1114">
        <v>0</v>
      </c>
      <c r="T28" s="1114"/>
    </row>
    <row r="29" spans="1:20">
      <c r="A29" s="445">
        <v>6</v>
      </c>
      <c r="B29" s="1117" t="s">
        <v>787</v>
      </c>
      <c r="C29" s="1118"/>
      <c r="D29" s="1119"/>
      <c r="E29" s="1110">
        <v>0</v>
      </c>
      <c r="F29" s="1111"/>
      <c r="G29" s="1120">
        <v>0.59</v>
      </c>
      <c r="H29" s="1121"/>
      <c r="I29" s="1114">
        <v>0</v>
      </c>
      <c r="J29" s="1114"/>
      <c r="K29" s="1114">
        <v>0</v>
      </c>
      <c r="L29" s="1114"/>
      <c r="M29" s="1110">
        <v>0</v>
      </c>
      <c r="N29" s="1111"/>
      <c r="O29" s="1110">
        <v>0.87</v>
      </c>
      <c r="P29" s="1111"/>
      <c r="Q29" s="1114">
        <v>0</v>
      </c>
      <c r="R29" s="1114"/>
      <c r="S29" s="1114">
        <v>0</v>
      </c>
      <c r="T29" s="1114"/>
    </row>
    <row r="30" spans="1:20">
      <c r="A30" s="445">
        <v>7</v>
      </c>
      <c r="B30" s="1122" t="s">
        <v>788</v>
      </c>
      <c r="C30" s="1122"/>
      <c r="D30" s="1122"/>
      <c r="E30" s="1114">
        <v>10</v>
      </c>
      <c r="F30" s="1114"/>
      <c r="G30" s="1114">
        <v>0</v>
      </c>
      <c r="H30" s="1114"/>
      <c r="I30" s="1114">
        <v>37</v>
      </c>
      <c r="J30" s="1114"/>
      <c r="K30" s="1114">
        <v>3.6</v>
      </c>
      <c r="L30" s="1114"/>
      <c r="M30" s="1114">
        <v>0</v>
      </c>
      <c r="N30" s="1114"/>
      <c r="O30" s="1114">
        <v>0</v>
      </c>
      <c r="P30" s="1114"/>
      <c r="Q30" s="1114">
        <v>0</v>
      </c>
      <c r="R30" s="1114"/>
      <c r="S30" s="1114">
        <v>0</v>
      </c>
      <c r="T30" s="1114"/>
    </row>
    <row r="31" spans="1:20">
      <c r="A31" s="445"/>
      <c r="B31" s="1089" t="s">
        <v>19</v>
      </c>
      <c r="C31" s="1089"/>
      <c r="D31" s="1089"/>
      <c r="E31" s="1123">
        <f>E24+E25+E26+E27+E28+E29+E30</f>
        <v>185</v>
      </c>
      <c r="F31" s="1123"/>
      <c r="G31" s="1123">
        <f>G25+G26+G27+G28+G29+G30</f>
        <v>4.13</v>
      </c>
      <c r="H31" s="1123"/>
      <c r="I31" s="1123">
        <f t="shared" ref="I31" si="5">I24+I25+I26+I27+I28+I29+I30</f>
        <v>517</v>
      </c>
      <c r="J31" s="1123"/>
      <c r="K31" s="1123">
        <f t="shared" ref="K31" si="6">K24+K25+K26+K27+K28+K29+K30</f>
        <v>16.600000000000001</v>
      </c>
      <c r="L31" s="1123"/>
      <c r="M31" s="1123">
        <f t="shared" ref="M31" si="7">M24+M25+M26+M27+M28+M29+M30</f>
        <v>262.5</v>
      </c>
      <c r="N31" s="1123"/>
      <c r="O31" s="1123">
        <f>O25+O26+O27+O28+O29+O30</f>
        <v>6.1800000000000006</v>
      </c>
      <c r="P31" s="1123"/>
      <c r="Q31" s="1123">
        <f t="shared" ref="Q31" si="8">Q24+Q25+Q26+Q27+Q28+Q29+Q30</f>
        <v>720</v>
      </c>
      <c r="R31" s="1123"/>
      <c r="S31" s="1123">
        <f t="shared" ref="S31" si="9">S24+S25+S26+S27+S28+S29+S30</f>
        <v>20.6</v>
      </c>
      <c r="T31" s="1123"/>
    </row>
    <row r="32" spans="1:20">
      <c r="A32" s="493"/>
      <c r="B32" s="494"/>
      <c r="C32" s="494"/>
      <c r="D32" s="494"/>
      <c r="E32" s="495"/>
      <c r="F32" s="495"/>
      <c r="G32" s="495"/>
      <c r="H32" s="495"/>
      <c r="I32" s="495"/>
      <c r="J32" s="495"/>
      <c r="K32" s="495"/>
      <c r="L32" s="495"/>
      <c r="M32" s="495"/>
      <c r="N32" s="495"/>
      <c r="O32" s="495"/>
      <c r="P32" s="495"/>
      <c r="Q32" s="495"/>
      <c r="R32" s="495"/>
      <c r="S32" s="495"/>
      <c r="T32" s="495"/>
    </row>
    <row r="33" spans="1:20" ht="12.75" customHeight="1">
      <c r="A33" s="496" t="s">
        <v>789</v>
      </c>
      <c r="B33" s="1124" t="s">
        <v>790</v>
      </c>
      <c r="C33" s="1124"/>
      <c r="D33" s="1124"/>
      <c r="E33" s="1124"/>
      <c r="F33" s="1124"/>
      <c r="G33" s="1124"/>
      <c r="H33" s="1124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>
      <c r="A34" s="496"/>
      <c r="B34" s="494"/>
      <c r="C34" s="494"/>
      <c r="D34" s="494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s="32" customFormat="1" ht="17.25" customHeight="1">
      <c r="A35" s="439" t="s">
        <v>26</v>
      </c>
      <c r="B35" s="1043" t="s">
        <v>791</v>
      </c>
      <c r="C35" s="1044"/>
      <c r="D35" s="1045"/>
      <c r="E35" s="1102" t="s">
        <v>27</v>
      </c>
      <c r="F35" s="1125"/>
      <c r="G35" s="1125"/>
      <c r="H35" s="1125"/>
      <c r="I35" s="1125"/>
      <c r="J35" s="1103"/>
      <c r="K35" s="1052" t="s">
        <v>28</v>
      </c>
      <c r="L35" s="1052"/>
      <c r="M35" s="1052"/>
      <c r="N35" s="1052"/>
      <c r="O35" s="1052"/>
      <c r="P35" s="1052"/>
      <c r="Q35" s="1126"/>
      <c r="R35" s="1126"/>
      <c r="S35" s="1126"/>
      <c r="T35" s="1126"/>
    </row>
    <row r="36" spans="1:20">
      <c r="A36" s="440"/>
      <c r="B36" s="1046"/>
      <c r="C36" s="1047"/>
      <c r="D36" s="1048"/>
      <c r="E36" s="1049" t="s">
        <v>792</v>
      </c>
      <c r="F36" s="1051"/>
      <c r="G36" s="1049" t="s">
        <v>793</v>
      </c>
      <c r="H36" s="1051"/>
      <c r="I36" s="1049" t="s">
        <v>794</v>
      </c>
      <c r="J36" s="1051"/>
      <c r="K36" s="1052" t="s">
        <v>792</v>
      </c>
      <c r="L36" s="1052"/>
      <c r="M36" s="1052" t="s">
        <v>793</v>
      </c>
      <c r="N36" s="1052"/>
      <c r="O36" s="1052" t="s">
        <v>794</v>
      </c>
      <c r="P36" s="1052"/>
      <c r="Q36" s="12"/>
      <c r="R36" s="12"/>
      <c r="S36" s="12"/>
      <c r="T36" s="12"/>
    </row>
    <row r="37" spans="1:20" ht="46.5" customHeight="1">
      <c r="A37" s="187">
        <v>1</v>
      </c>
      <c r="B37" s="1112" t="s">
        <v>795</v>
      </c>
      <c r="C37" s="1133"/>
      <c r="D37" s="1113"/>
      <c r="E37" s="1134" t="s">
        <v>796</v>
      </c>
      <c r="F37" s="1135"/>
      <c r="G37" s="1112">
        <v>2.4</v>
      </c>
      <c r="H37" s="1113"/>
      <c r="I37" s="1112" t="s">
        <v>797</v>
      </c>
      <c r="J37" s="1113"/>
      <c r="K37" s="1136" t="s">
        <v>798</v>
      </c>
      <c r="L37" s="1101"/>
      <c r="M37" s="1136" t="s">
        <v>798</v>
      </c>
      <c r="N37" s="1101"/>
      <c r="O37" s="1136" t="s">
        <v>798</v>
      </c>
      <c r="P37" s="1101"/>
      <c r="Q37" s="12"/>
      <c r="R37" s="12"/>
      <c r="S37" s="12"/>
      <c r="T37" s="12"/>
    </row>
    <row r="40" spans="1:20" ht="13.9" customHeight="1">
      <c r="A40" s="1127" t="s">
        <v>799</v>
      </c>
      <c r="B40" s="1127"/>
      <c r="C40" s="1127"/>
      <c r="D40" s="1127"/>
      <c r="E40" s="1127"/>
      <c r="F40" s="1127"/>
      <c r="G40" s="1127"/>
      <c r="H40" s="1127"/>
      <c r="I40" s="1127"/>
    </row>
    <row r="41" spans="1:20" ht="13.9" customHeight="1">
      <c r="A41" s="1128" t="s">
        <v>50</v>
      </c>
      <c r="B41" s="1128" t="s">
        <v>27</v>
      </c>
      <c r="C41" s="1128"/>
      <c r="D41" s="1128"/>
      <c r="E41" s="1129" t="s">
        <v>28</v>
      </c>
      <c r="F41" s="1129"/>
      <c r="G41" s="1129"/>
      <c r="H41" s="1130" t="s">
        <v>800</v>
      </c>
      <c r="I41"/>
    </row>
    <row r="42" spans="1:20" ht="15">
      <c r="A42" s="1128"/>
      <c r="B42" s="497" t="s">
        <v>801</v>
      </c>
      <c r="C42" s="498" t="s">
        <v>91</v>
      </c>
      <c r="D42" s="497" t="s">
        <v>19</v>
      </c>
      <c r="E42" s="497" t="s">
        <v>801</v>
      </c>
      <c r="F42" s="498" t="s">
        <v>91</v>
      </c>
      <c r="G42" s="497" t="s">
        <v>19</v>
      </c>
      <c r="H42" s="1131"/>
      <c r="I42"/>
    </row>
    <row r="43" spans="1:20" ht="14.25">
      <c r="A43" s="31" t="s">
        <v>502</v>
      </c>
      <c r="B43" s="53">
        <v>2.48</v>
      </c>
      <c r="C43" s="52">
        <v>1.65</v>
      </c>
      <c r="D43" s="9">
        <f>B43+C43</f>
        <v>4.13</v>
      </c>
      <c r="E43" s="9">
        <v>3.71</v>
      </c>
      <c r="F43" s="53">
        <v>2.4700000000000002</v>
      </c>
      <c r="G43" s="53">
        <f>E43+F43</f>
        <v>6.18</v>
      </c>
      <c r="H43" s="499" t="s">
        <v>798</v>
      </c>
      <c r="I43"/>
    </row>
    <row r="44" spans="1:20" ht="14.25">
      <c r="A44" s="31" t="s">
        <v>802</v>
      </c>
      <c r="B44" s="53">
        <v>2.66</v>
      </c>
      <c r="C44" s="52">
        <v>1.77</v>
      </c>
      <c r="D44" s="9">
        <f>B44+C44</f>
        <v>4.43</v>
      </c>
      <c r="E44" s="9">
        <v>3.99</v>
      </c>
      <c r="F44" s="53">
        <v>2.65</v>
      </c>
      <c r="G44" s="53">
        <f>E44+F44</f>
        <v>6.6400000000000006</v>
      </c>
      <c r="H44" s="53" t="s">
        <v>803</v>
      </c>
      <c r="I44"/>
    </row>
    <row r="45" spans="1:20" ht="15" customHeight="1">
      <c r="A45" s="1132" t="s">
        <v>804</v>
      </c>
      <c r="B45" s="1132"/>
      <c r="C45" s="1132"/>
      <c r="D45" s="1132"/>
      <c r="E45" s="1132"/>
      <c r="F45" s="1132"/>
      <c r="G45" s="1132"/>
      <c r="H45" s="1132"/>
      <c r="I45" s="1132"/>
      <c r="J45" s="1132"/>
      <c r="K45" s="1132"/>
      <c r="L45" s="1132"/>
      <c r="M45" s="1132"/>
      <c r="N45" s="1132"/>
      <c r="O45" s="1132"/>
      <c r="P45" s="1132"/>
      <c r="Q45" s="1132"/>
      <c r="R45" s="1132"/>
      <c r="S45" s="1132"/>
      <c r="T45" s="1132"/>
    </row>
    <row r="46" spans="1:20" ht="15">
      <c r="A46" s="500"/>
      <c r="B46" s="501"/>
      <c r="C46" s="501"/>
      <c r="D46" s="13"/>
      <c r="E46" s="13"/>
      <c r="F46" s="502"/>
      <c r="G46" s="502"/>
      <c r="H46" s="502"/>
      <c r="I46"/>
    </row>
    <row r="47" spans="1:20" ht="15">
      <c r="A47" s="32"/>
      <c r="B47" s="503"/>
      <c r="C47" s="503"/>
      <c r="D47" s="271"/>
      <c r="E47" s="271"/>
      <c r="F47" s="502"/>
      <c r="G47" s="502"/>
      <c r="H47" s="502"/>
      <c r="I47"/>
    </row>
    <row r="50" spans="1:19" s="447" customFormat="1" ht="12.75" customHeight="1">
      <c r="A50" s="15" t="s">
        <v>12</v>
      </c>
      <c r="B50" s="15"/>
      <c r="C50" s="15"/>
      <c r="D50" s="15"/>
      <c r="E50" s="15"/>
      <c r="F50" s="15"/>
      <c r="G50" s="15"/>
      <c r="I50" s="15"/>
      <c r="O50" s="1039" t="s">
        <v>13</v>
      </c>
      <c r="P50" s="1039"/>
      <c r="Q50" s="1137"/>
    </row>
    <row r="51" spans="1:19" s="447" customFormat="1" ht="12.75" customHeight="1">
      <c r="A51" s="1039" t="s">
        <v>14</v>
      </c>
      <c r="B51" s="1039"/>
      <c r="C51" s="1039"/>
      <c r="D51" s="1039"/>
      <c r="E51" s="1039"/>
      <c r="F51" s="1039"/>
      <c r="G51" s="1039"/>
      <c r="H51" s="1039"/>
      <c r="I51" s="1039"/>
      <c r="J51" s="1039"/>
      <c r="K51" s="1039"/>
      <c r="L51" s="1039"/>
      <c r="M51" s="1039"/>
      <c r="N51" s="1039"/>
      <c r="O51" s="1039"/>
      <c r="P51" s="1039"/>
      <c r="Q51" s="1039"/>
    </row>
    <row r="52" spans="1:19" s="447" customFormat="1" ht="13.15" customHeight="1">
      <c r="A52" s="1038" t="s">
        <v>82</v>
      </c>
      <c r="B52" s="1038"/>
      <c r="C52" s="1038"/>
      <c r="D52" s="1038"/>
      <c r="E52" s="1038"/>
      <c r="F52" s="1038"/>
      <c r="G52" s="1038"/>
      <c r="H52" s="1038"/>
      <c r="I52" s="1038"/>
      <c r="J52" s="1038"/>
      <c r="K52" s="1038"/>
      <c r="L52" s="1038"/>
      <c r="M52" s="1038"/>
      <c r="N52" s="1038"/>
      <c r="O52" s="1038"/>
      <c r="P52" s="1038"/>
      <c r="Q52" s="1038"/>
      <c r="R52" s="1038"/>
      <c r="S52" s="1038"/>
    </row>
    <row r="53" spans="1:19" ht="12.75" customHeight="1">
      <c r="N53" s="1037" t="s">
        <v>76</v>
      </c>
      <c r="O53" s="1037"/>
      <c r="P53" s="1037"/>
      <c r="Q53" s="1037"/>
    </row>
  </sheetData>
  <mergeCells count="160">
    <mergeCell ref="A52:S52"/>
    <mergeCell ref="N53:Q53"/>
    <mergeCell ref="A40:I40"/>
    <mergeCell ref="A41:A42"/>
    <mergeCell ref="B41:D41"/>
    <mergeCell ref="E41:G41"/>
    <mergeCell ref="H41:H42"/>
    <mergeCell ref="A45:T45"/>
    <mergeCell ref="B37:D37"/>
    <mergeCell ref="E37:F37"/>
    <mergeCell ref="G37:H37"/>
    <mergeCell ref="I37:J37"/>
    <mergeCell ref="K37:L37"/>
    <mergeCell ref="M37:N37"/>
    <mergeCell ref="O37:P37"/>
    <mergeCell ref="O50:Q50"/>
    <mergeCell ref="A51:Q51"/>
    <mergeCell ref="B33:H33"/>
    <mergeCell ref="B35:D36"/>
    <mergeCell ref="E35:J35"/>
    <mergeCell ref="K35:P35"/>
    <mergeCell ref="Q35:R35"/>
    <mergeCell ref="S35:T35"/>
    <mergeCell ref="E36:F36"/>
    <mergeCell ref="G36:H36"/>
    <mergeCell ref="I36:J36"/>
    <mergeCell ref="K36:L36"/>
    <mergeCell ref="M36:N36"/>
    <mergeCell ref="O36:P36"/>
    <mergeCell ref="B31:D31"/>
    <mergeCell ref="E31:F31"/>
    <mergeCell ref="G31:H31"/>
    <mergeCell ref="I31:J31"/>
    <mergeCell ref="K31:L31"/>
    <mergeCell ref="M31:N31"/>
    <mergeCell ref="O31:P31"/>
    <mergeCell ref="Q31:R31"/>
    <mergeCell ref="S31:T31"/>
    <mergeCell ref="O29:P29"/>
    <mergeCell ref="Q29:R29"/>
    <mergeCell ref="S29:T29"/>
    <mergeCell ref="B30:D30"/>
    <mergeCell ref="E30:F30"/>
    <mergeCell ref="G30:H30"/>
    <mergeCell ref="I30:J30"/>
    <mergeCell ref="K30:L30"/>
    <mergeCell ref="M30:N30"/>
    <mergeCell ref="O30:P30"/>
    <mergeCell ref="B29:D29"/>
    <mergeCell ref="E29:F29"/>
    <mergeCell ref="G29:H29"/>
    <mergeCell ref="I29:J29"/>
    <mergeCell ref="K29:L29"/>
    <mergeCell ref="M29:N29"/>
    <mergeCell ref="Q30:R30"/>
    <mergeCell ref="S30:T30"/>
    <mergeCell ref="B28:D28"/>
    <mergeCell ref="E28:F28"/>
    <mergeCell ref="G28:H28"/>
    <mergeCell ref="I28:J28"/>
    <mergeCell ref="K28:L28"/>
    <mergeCell ref="M28:N28"/>
    <mergeCell ref="O28:P28"/>
    <mergeCell ref="Q28:R28"/>
    <mergeCell ref="S28:T28"/>
    <mergeCell ref="B27:D27"/>
    <mergeCell ref="E27:F27"/>
    <mergeCell ref="G27:H27"/>
    <mergeCell ref="I27:J27"/>
    <mergeCell ref="K27:L27"/>
    <mergeCell ref="M27:N27"/>
    <mergeCell ref="O27:P27"/>
    <mergeCell ref="Q27:R27"/>
    <mergeCell ref="S27:T27"/>
    <mergeCell ref="O25:P25"/>
    <mergeCell ref="Q25:R25"/>
    <mergeCell ref="S25:T25"/>
    <mergeCell ref="B26:D26"/>
    <mergeCell ref="E26:F26"/>
    <mergeCell ref="G26:H26"/>
    <mergeCell ref="I26:J26"/>
    <mergeCell ref="K26:L26"/>
    <mergeCell ref="M26:N26"/>
    <mergeCell ref="O26:P26"/>
    <mergeCell ref="B25:D25"/>
    <mergeCell ref="E25:F25"/>
    <mergeCell ref="G25:H25"/>
    <mergeCell ref="I25:J25"/>
    <mergeCell ref="K25:L25"/>
    <mergeCell ref="M25:N25"/>
    <mergeCell ref="Q26:R26"/>
    <mergeCell ref="S26:T26"/>
    <mergeCell ref="B24:D24"/>
    <mergeCell ref="E24:F24"/>
    <mergeCell ref="G24:H24"/>
    <mergeCell ref="I24:J24"/>
    <mergeCell ref="K24:L24"/>
    <mergeCell ref="M24:N24"/>
    <mergeCell ref="O24:P24"/>
    <mergeCell ref="Q24:R24"/>
    <mergeCell ref="S24:T24"/>
    <mergeCell ref="B23:D23"/>
    <mergeCell ref="E23:F23"/>
    <mergeCell ref="G23:H23"/>
    <mergeCell ref="I23:J23"/>
    <mergeCell ref="K23:L23"/>
    <mergeCell ref="M23:N23"/>
    <mergeCell ref="O23:P23"/>
    <mergeCell ref="Q23:R23"/>
    <mergeCell ref="S23:T23"/>
    <mergeCell ref="A21:A22"/>
    <mergeCell ref="B21:D22"/>
    <mergeCell ref="E21:L21"/>
    <mergeCell ref="M21:T21"/>
    <mergeCell ref="E22:F22"/>
    <mergeCell ref="G22:H22"/>
    <mergeCell ref="I22:J22"/>
    <mergeCell ref="K22:L22"/>
    <mergeCell ref="M22:N22"/>
    <mergeCell ref="O22:P22"/>
    <mergeCell ref="Q22:R22"/>
    <mergeCell ref="S22:T22"/>
    <mergeCell ref="A15:G15"/>
    <mergeCell ref="A16:B16"/>
    <mergeCell ref="C16:D16"/>
    <mergeCell ref="A17:B17"/>
    <mergeCell ref="C17:D17"/>
    <mergeCell ref="A20:S20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A7:I7"/>
    <mergeCell ref="B9:C9"/>
    <mergeCell ref="D9:E9"/>
    <mergeCell ref="F9:G9"/>
    <mergeCell ref="H9:I9"/>
    <mergeCell ref="J9:K9"/>
    <mergeCell ref="H1:I1"/>
    <mergeCell ref="R1:S1"/>
    <mergeCell ref="A2:S2"/>
    <mergeCell ref="A3:S3"/>
    <mergeCell ref="A5:S5"/>
    <mergeCell ref="A6:B6"/>
  </mergeCells>
  <printOptions horizontalCentered="1"/>
  <pageMargins left="0.70866141732283472" right="0.70866141732283472" top="0.23622047244094491" bottom="0" header="0.31496062992125984" footer="0.31496062992125984"/>
  <pageSetup paperSize="9" scale="72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view="pageBreakPreview" topLeftCell="A10" zoomScale="120" zoomScaleSheetLayoutView="120" workbookViewId="0">
      <selection activeCell="C20" sqref="C20"/>
    </sheetView>
  </sheetViews>
  <sheetFormatPr defaultRowHeight="12.75"/>
  <cols>
    <col min="1" max="1" width="8.28515625" customWidth="1"/>
    <col min="2" max="2" width="23.5703125" customWidth="1"/>
    <col min="3" max="3" width="16.7109375" customWidth="1"/>
    <col min="4" max="4" width="12.5703125" customWidth="1"/>
    <col min="5" max="5" width="13" customWidth="1"/>
    <col min="6" max="6" width="14.7109375" customWidth="1"/>
    <col min="7" max="7" width="13.5703125" customWidth="1"/>
    <col min="8" max="8" width="15.5703125" customWidth="1"/>
  </cols>
  <sheetData>
    <row r="1" spans="1:8" ht="18">
      <c r="A1" s="1141" t="s">
        <v>0</v>
      </c>
      <c r="B1" s="1141"/>
      <c r="C1" s="1141"/>
      <c r="D1" s="1141"/>
      <c r="E1" s="1141"/>
      <c r="F1" s="1141"/>
      <c r="G1" s="1141"/>
      <c r="H1" s="272" t="s">
        <v>512</v>
      </c>
    </row>
    <row r="2" spans="1:8" ht="21">
      <c r="A2" s="1142" t="s">
        <v>546</v>
      </c>
      <c r="B2" s="1142"/>
      <c r="C2" s="1142"/>
      <c r="D2" s="1142"/>
      <c r="E2" s="1142"/>
      <c r="F2" s="1142"/>
      <c r="G2" s="1142"/>
    </row>
    <row r="3" spans="1:8" ht="15">
      <c r="A3" s="228"/>
      <c r="B3" s="228"/>
      <c r="C3" s="228"/>
      <c r="D3" s="228"/>
      <c r="E3" s="228"/>
      <c r="F3" s="228"/>
      <c r="G3" s="228"/>
    </row>
    <row r="4" spans="1:8" ht="18">
      <c r="A4" s="1141" t="s">
        <v>511</v>
      </c>
      <c r="B4" s="1141"/>
      <c r="C4" s="1141"/>
      <c r="D4" s="1141"/>
      <c r="E4" s="1141"/>
      <c r="F4" s="1141"/>
      <c r="G4" s="1141"/>
    </row>
    <row r="5" spans="1:8" ht="15">
      <c r="A5" s="229" t="s">
        <v>745</v>
      </c>
      <c r="B5" s="229"/>
      <c r="C5" s="229"/>
      <c r="D5" s="229"/>
      <c r="E5" s="229"/>
      <c r="F5" s="229"/>
      <c r="G5" s="229" t="s">
        <v>750</v>
      </c>
    </row>
    <row r="6" spans="1:8" ht="21.75" customHeight="1">
      <c r="A6" s="1207" t="s">
        <v>2</v>
      </c>
      <c r="B6" s="1207" t="s">
        <v>490</v>
      </c>
      <c r="C6" s="1089" t="s">
        <v>40</v>
      </c>
      <c r="D6" s="1089" t="s">
        <v>495</v>
      </c>
      <c r="E6" s="1089"/>
      <c r="F6" s="1125" t="s">
        <v>496</v>
      </c>
      <c r="G6" s="1125"/>
      <c r="H6" s="1207" t="s">
        <v>213</v>
      </c>
    </row>
    <row r="7" spans="1:8" ht="25.5" customHeight="1">
      <c r="A7" s="1208"/>
      <c r="B7" s="1208"/>
      <c r="C7" s="1089"/>
      <c r="D7" s="5" t="s">
        <v>491</v>
      </c>
      <c r="E7" s="5" t="s">
        <v>492</v>
      </c>
      <c r="F7" s="70" t="s">
        <v>493</v>
      </c>
      <c r="G7" s="5" t="s">
        <v>494</v>
      </c>
      <c r="H7" s="1208"/>
    </row>
    <row r="8" spans="1:8" ht="15">
      <c r="A8" s="232" t="s">
        <v>253</v>
      </c>
      <c r="B8" s="232" t="s">
        <v>254</v>
      </c>
      <c r="C8" s="232" t="s">
        <v>255</v>
      </c>
      <c r="D8" s="232" t="s">
        <v>256</v>
      </c>
      <c r="E8" s="232" t="s">
        <v>257</v>
      </c>
      <c r="F8" s="232" t="s">
        <v>258</v>
      </c>
      <c r="G8" s="232" t="s">
        <v>259</v>
      </c>
      <c r="H8" s="232">
        <v>8</v>
      </c>
    </row>
    <row r="9" spans="1:8">
      <c r="A9" s="355">
        <v>1</v>
      </c>
      <c r="B9" s="360" t="s">
        <v>670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>
      <c r="A10" s="355">
        <v>2</v>
      </c>
      <c r="B10" s="360" t="s">
        <v>671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>
      <c r="A11" s="355">
        <v>3</v>
      </c>
      <c r="B11" s="360" t="s">
        <v>672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>
      <c r="A12" s="355">
        <v>4</v>
      </c>
      <c r="B12" s="360" t="s">
        <v>673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5">
      <c r="A13" s="355">
        <v>5</v>
      </c>
      <c r="B13" s="360" t="s">
        <v>674</v>
      </c>
      <c r="C13" s="232">
        <v>0</v>
      </c>
      <c r="D13" s="232">
        <v>0</v>
      </c>
      <c r="E13" s="232">
        <v>0</v>
      </c>
      <c r="F13" s="232">
        <v>0</v>
      </c>
      <c r="G13" s="232">
        <v>0</v>
      </c>
      <c r="H13" s="232">
        <v>0</v>
      </c>
    </row>
    <row r="14" spans="1:8">
      <c r="A14" s="355">
        <v>6</v>
      </c>
      <c r="B14" s="360" t="s">
        <v>675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>
      <c r="A15" s="355">
        <v>7</v>
      </c>
      <c r="B15" s="360" t="s">
        <v>676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>
      <c r="A16" s="355">
        <v>8</v>
      </c>
      <c r="B16" s="360" t="s">
        <v>677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9">
      <c r="A17" s="355">
        <v>9</v>
      </c>
      <c r="B17" s="360" t="s">
        <v>678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1:9">
      <c r="A18" s="355">
        <v>10</v>
      </c>
      <c r="B18" s="360" t="s">
        <v>679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9">
      <c r="A19" s="355">
        <v>11</v>
      </c>
      <c r="B19" s="360" t="s">
        <v>680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9">
      <c r="A20" s="355">
        <v>12</v>
      </c>
      <c r="B20" s="360" t="s">
        <v>681</v>
      </c>
      <c r="C20" s="9"/>
      <c r="D20" s="9">
        <v>6</v>
      </c>
      <c r="E20" s="9">
        <v>6</v>
      </c>
      <c r="F20" s="9">
        <v>6</v>
      </c>
      <c r="G20" s="9">
        <v>0</v>
      </c>
      <c r="H20" s="9">
        <v>0</v>
      </c>
    </row>
    <row r="21" spans="1:9" ht="25.5">
      <c r="A21" s="355">
        <v>13</v>
      </c>
      <c r="B21" s="360" t="s">
        <v>682</v>
      </c>
      <c r="C21" s="167" t="s">
        <v>743</v>
      </c>
      <c r="D21" s="9">
        <v>6</v>
      </c>
      <c r="E21" s="9">
        <v>6</v>
      </c>
      <c r="F21" s="9">
        <v>6</v>
      </c>
      <c r="G21" s="9">
        <v>0</v>
      </c>
      <c r="H21" s="9">
        <v>0</v>
      </c>
      <c r="I21" s="16" t="s">
        <v>395</v>
      </c>
    </row>
    <row r="22" spans="1:9">
      <c r="A22" s="355">
        <v>14</v>
      </c>
      <c r="B22" s="360" t="s">
        <v>683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9">
      <c r="A23" s="355">
        <v>15</v>
      </c>
      <c r="B23" s="360" t="s">
        <v>684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9">
      <c r="A24" s="355">
        <v>16</v>
      </c>
      <c r="B24" s="360" t="s">
        <v>685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9">
      <c r="A25" s="355">
        <v>17</v>
      </c>
      <c r="B25" s="360" t="s">
        <v>686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9">
      <c r="A26" s="355">
        <v>18</v>
      </c>
      <c r="B26" s="360" t="s">
        <v>687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9">
      <c r="A27" s="355">
        <v>19</v>
      </c>
      <c r="B27" s="360" t="s">
        <v>688</v>
      </c>
      <c r="C27" s="9" t="s">
        <v>739</v>
      </c>
      <c r="D27" s="9">
        <v>1</v>
      </c>
      <c r="E27" s="9">
        <v>1</v>
      </c>
      <c r="F27" s="9">
        <v>1</v>
      </c>
      <c r="G27" s="9">
        <v>0</v>
      </c>
      <c r="H27" s="9">
        <v>0</v>
      </c>
    </row>
    <row r="28" spans="1:9">
      <c r="A28" s="355">
        <v>20</v>
      </c>
      <c r="B28" s="360" t="s">
        <v>689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9">
      <c r="A29" s="355">
        <v>21</v>
      </c>
      <c r="B29" s="360" t="s">
        <v>690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9">
      <c r="A30" s="355">
        <v>22</v>
      </c>
      <c r="B30" s="360" t="s">
        <v>691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9">
      <c r="A31" s="355">
        <v>23</v>
      </c>
      <c r="B31" s="360" t="s">
        <v>692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</row>
    <row r="32" spans="1:9">
      <c r="A32" s="355">
        <v>24</v>
      </c>
      <c r="B32" s="360" t="s">
        <v>715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</row>
    <row r="33" spans="1:8" ht="76.5">
      <c r="A33" s="355">
        <v>25</v>
      </c>
      <c r="B33" s="360" t="s">
        <v>693</v>
      </c>
      <c r="C33" s="167" t="s">
        <v>738</v>
      </c>
      <c r="D33" s="9">
        <v>1</v>
      </c>
      <c r="E33" s="9">
        <v>1</v>
      </c>
      <c r="F33" s="9">
        <v>1</v>
      </c>
      <c r="G33" s="9">
        <v>0</v>
      </c>
      <c r="H33" s="9">
        <v>0</v>
      </c>
    </row>
    <row r="34" spans="1:8">
      <c r="A34" s="355">
        <v>26</v>
      </c>
      <c r="B34" s="360" t="s">
        <v>694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</row>
    <row r="35" spans="1:8">
      <c r="A35" s="355">
        <v>27</v>
      </c>
      <c r="B35" s="360" t="s">
        <v>695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</row>
    <row r="36" spans="1:8">
      <c r="A36" s="355">
        <v>28</v>
      </c>
      <c r="B36" s="360" t="s">
        <v>696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</row>
    <row r="37" spans="1:8">
      <c r="A37" s="355">
        <v>29</v>
      </c>
      <c r="B37" s="360" t="s">
        <v>716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</row>
    <row r="38" spans="1:8">
      <c r="A38" s="355">
        <v>30</v>
      </c>
      <c r="B38" s="360" t="s">
        <v>697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>
      <c r="A39" s="355">
        <v>31</v>
      </c>
      <c r="B39" s="360" t="s">
        <v>698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>
      <c r="A40" s="355">
        <v>32</v>
      </c>
      <c r="B40" s="360" t="s">
        <v>699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>
      <c r="A41" s="355">
        <v>33</v>
      </c>
      <c r="B41" s="360" t="s">
        <v>700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>
      <c r="A42" s="355">
        <v>34</v>
      </c>
      <c r="B42" s="360" t="s">
        <v>701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>
      <c r="A43" s="355">
        <v>35</v>
      </c>
      <c r="B43" s="360" t="s">
        <v>702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>
      <c r="A44" s="355">
        <v>36</v>
      </c>
      <c r="B44" s="360" t="s">
        <v>717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>
      <c r="A45" s="355">
        <v>37</v>
      </c>
      <c r="B45" s="360" t="s">
        <v>703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>
      <c r="A46" s="355">
        <v>38</v>
      </c>
      <c r="B46" s="360" t="s">
        <v>704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>
      <c r="A47" s="355">
        <v>39</v>
      </c>
      <c r="B47" s="360" t="s">
        <v>705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>
      <c r="A48" s="355">
        <v>40</v>
      </c>
      <c r="B48" s="360" t="s">
        <v>706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>
      <c r="A49" s="355">
        <v>41</v>
      </c>
      <c r="B49" s="360" t="s">
        <v>707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>
      <c r="A50" s="355">
        <v>42</v>
      </c>
      <c r="B50" s="360" t="s">
        <v>708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>
      <c r="A51" s="355">
        <v>43</v>
      </c>
      <c r="B51" s="360" t="s">
        <v>709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>
      <c r="A52" s="355">
        <v>44</v>
      </c>
      <c r="B52" s="360" t="s">
        <v>710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</row>
    <row r="53" spans="1:8">
      <c r="A53" s="355">
        <v>45</v>
      </c>
      <c r="B53" s="360" t="s">
        <v>711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>
      <c r="A54" s="355">
        <v>46</v>
      </c>
      <c r="B54" s="360" t="s">
        <v>712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>
      <c r="A55" s="355">
        <v>47</v>
      </c>
      <c r="B55" s="360" t="s">
        <v>713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>
      <c r="A56" s="355">
        <v>48</v>
      </c>
      <c r="B56" s="360" t="s">
        <v>718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>
      <c r="A57" s="355">
        <v>49</v>
      </c>
      <c r="B57" s="360" t="s">
        <v>719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>
      <c r="A58" s="355">
        <v>50</v>
      </c>
      <c r="B58" s="360" t="s">
        <v>714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>
      <c r="A59" s="355">
        <v>51</v>
      </c>
      <c r="B59" s="360" t="s">
        <v>720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>
      <c r="A60" s="1049" t="s">
        <v>19</v>
      </c>
      <c r="B60" s="1051"/>
      <c r="C60" s="9"/>
      <c r="D60" s="31">
        <f>SUM(D9:D59)</f>
        <v>14</v>
      </c>
      <c r="E60" s="31">
        <f t="shared" ref="E60:H60" si="0">SUM(E9:E59)</f>
        <v>14</v>
      </c>
      <c r="F60" s="31">
        <f t="shared" si="0"/>
        <v>14</v>
      </c>
      <c r="G60" s="31">
        <f t="shared" si="0"/>
        <v>0</v>
      </c>
      <c r="H60" s="31">
        <f t="shared" si="0"/>
        <v>0</v>
      </c>
    </row>
    <row r="63" spans="1:8" ht="12.75" customHeight="1">
      <c r="A63" s="235"/>
      <c r="B63" s="235"/>
      <c r="C63" s="235"/>
      <c r="D63" s="235"/>
      <c r="F63" s="1139" t="s">
        <v>13</v>
      </c>
      <c r="G63" s="1139"/>
      <c r="H63" s="1139"/>
    </row>
    <row r="64" spans="1:8" ht="12.75" customHeight="1">
      <c r="A64" s="235"/>
      <c r="B64" s="235"/>
      <c r="C64" s="235"/>
      <c r="D64" s="235"/>
      <c r="F64" s="1139" t="s">
        <v>14</v>
      </c>
      <c r="G64" s="1139"/>
      <c r="H64" s="1139"/>
    </row>
    <row r="65" spans="1:7" ht="12.75" customHeight="1">
      <c r="A65" s="235"/>
      <c r="B65" s="235"/>
      <c r="C65" s="235"/>
      <c r="D65" s="235"/>
      <c r="G65" s="236" t="s">
        <v>77</v>
      </c>
    </row>
    <row r="66" spans="1:7">
      <c r="A66" s="235" t="s">
        <v>12</v>
      </c>
      <c r="C66" s="235"/>
      <c r="D66" s="235"/>
      <c r="G66" s="237" t="s">
        <v>76</v>
      </c>
    </row>
  </sheetData>
  <mergeCells count="12">
    <mergeCell ref="F64:H64"/>
    <mergeCell ref="A1:G1"/>
    <mergeCell ref="A2:G2"/>
    <mergeCell ref="A4:G4"/>
    <mergeCell ref="A6:A7"/>
    <mergeCell ref="B6:B7"/>
    <mergeCell ref="C6:C7"/>
    <mergeCell ref="F6:G6"/>
    <mergeCell ref="D6:E6"/>
    <mergeCell ref="H6:H7"/>
    <mergeCell ref="F63:H63"/>
    <mergeCell ref="A60:B60"/>
  </mergeCells>
  <printOptions horizontalCentered="1"/>
  <pageMargins left="0.70866141732283505" right="0.70866141732283505" top="0.68" bottom="0" header="0.76" footer="0.31496062992126"/>
  <pageSetup paperSize="9" scale="95" orientation="landscape" r:id="rId1"/>
  <rowBreaks count="1" manualBreakCount="1">
    <brk id="34" max="7" man="1"/>
  </rowBreak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view="pageBreakPreview" topLeftCell="A40" zoomScale="84" zoomScaleNormal="85" zoomScaleSheetLayoutView="84" workbookViewId="0">
      <selection activeCell="G64" sqref="G64"/>
    </sheetView>
  </sheetViews>
  <sheetFormatPr defaultRowHeight="12.75"/>
  <cols>
    <col min="1" max="1" width="6.42578125" customWidth="1"/>
    <col min="2" max="2" width="15.42578125" customWidth="1"/>
    <col min="3" max="3" width="13.5703125" customWidth="1"/>
    <col min="4" max="4" width="13.140625" customWidth="1"/>
    <col min="5" max="5" width="15.42578125" customWidth="1"/>
    <col min="6" max="6" width="15.7109375" customWidth="1"/>
    <col min="7" max="7" width="13.5703125" customWidth="1"/>
    <col min="8" max="8" width="15.28515625" customWidth="1"/>
    <col min="9" max="9" width="15.7109375" customWidth="1"/>
    <col min="10" max="10" width="15.42578125" customWidth="1"/>
    <col min="11" max="11" width="20" customWidth="1"/>
    <col min="12" max="12" width="14.28515625" customWidth="1"/>
  </cols>
  <sheetData>
    <row r="1" spans="1:14" ht="18">
      <c r="A1" s="1141" t="s">
        <v>0</v>
      </c>
      <c r="B1" s="1141"/>
      <c r="C1" s="1141"/>
      <c r="D1" s="1141"/>
      <c r="E1" s="1141"/>
      <c r="F1" s="1141"/>
      <c r="G1" s="1141"/>
      <c r="H1" s="1141"/>
      <c r="I1" s="1141"/>
      <c r="J1" s="1141"/>
      <c r="K1" s="1141"/>
      <c r="L1" s="272" t="s">
        <v>514</v>
      </c>
    </row>
    <row r="2" spans="1:14" ht="21">
      <c r="A2" s="1142" t="s">
        <v>546</v>
      </c>
      <c r="B2" s="1142"/>
      <c r="C2" s="1142"/>
      <c r="D2" s="1142"/>
      <c r="E2" s="1142"/>
      <c r="F2" s="1142"/>
      <c r="G2" s="1142"/>
      <c r="H2" s="1142"/>
      <c r="I2" s="1142"/>
      <c r="J2" s="1142"/>
      <c r="K2" s="1142"/>
    </row>
    <row r="3" spans="1:14" ht="15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</row>
    <row r="4" spans="1:14" ht="18">
      <c r="A4" s="1141" t="s">
        <v>513</v>
      </c>
      <c r="B4" s="1141"/>
      <c r="C4" s="1141"/>
      <c r="D4" s="1141"/>
      <c r="E4" s="1141"/>
      <c r="F4" s="1141"/>
      <c r="G4" s="1141"/>
      <c r="H4" s="1141"/>
      <c r="I4" s="1141"/>
      <c r="J4" s="1141"/>
      <c r="K4" s="1141"/>
    </row>
    <row r="5" spans="1:14" ht="15">
      <c r="A5" s="229" t="s">
        <v>745</v>
      </c>
      <c r="B5" s="229"/>
      <c r="C5" s="229"/>
      <c r="D5" s="229"/>
      <c r="E5" s="229"/>
      <c r="F5" s="229"/>
      <c r="G5" s="229"/>
      <c r="H5" s="229"/>
      <c r="I5" s="229"/>
      <c r="J5" s="229" t="s">
        <v>750</v>
      </c>
      <c r="K5" s="229"/>
    </row>
    <row r="6" spans="1:14" ht="21.75" customHeight="1">
      <c r="A6" s="1207" t="s">
        <v>2</v>
      </c>
      <c r="B6" s="1207" t="s">
        <v>40</v>
      </c>
      <c r="C6" s="1102" t="s">
        <v>457</v>
      </c>
      <c r="D6" s="1125"/>
      <c r="E6" s="1103"/>
      <c r="F6" s="1102" t="s">
        <v>463</v>
      </c>
      <c r="G6" s="1125"/>
      <c r="H6" s="1125"/>
      <c r="I6" s="1103"/>
      <c r="J6" s="1089" t="s">
        <v>465</v>
      </c>
      <c r="K6" s="1089"/>
      <c r="L6" s="1089"/>
    </row>
    <row r="7" spans="1:14" ht="29.25" customHeight="1">
      <c r="A7" s="1208"/>
      <c r="B7" s="1208"/>
      <c r="C7" s="263" t="s">
        <v>203</v>
      </c>
      <c r="D7" s="263" t="s">
        <v>459</v>
      </c>
      <c r="E7" s="263" t="s">
        <v>464</v>
      </c>
      <c r="F7" s="263" t="s">
        <v>203</v>
      </c>
      <c r="G7" s="263" t="s">
        <v>458</v>
      </c>
      <c r="H7" s="263" t="s">
        <v>460</v>
      </c>
      <c r="I7" s="263" t="s">
        <v>464</v>
      </c>
      <c r="J7" s="5" t="s">
        <v>461</v>
      </c>
      <c r="K7" s="5" t="s">
        <v>462</v>
      </c>
      <c r="L7" s="263" t="s">
        <v>464</v>
      </c>
    </row>
    <row r="8" spans="1:14" ht="15">
      <c r="A8" s="232" t="s">
        <v>253</v>
      </c>
      <c r="B8" s="232" t="s">
        <v>254</v>
      </c>
      <c r="C8" s="232" t="s">
        <v>255</v>
      </c>
      <c r="D8" s="232" t="s">
        <v>256</v>
      </c>
      <c r="E8" s="232" t="s">
        <v>257</v>
      </c>
      <c r="F8" s="232" t="s">
        <v>258</v>
      </c>
      <c r="G8" s="232" t="s">
        <v>259</v>
      </c>
      <c r="H8" s="232" t="s">
        <v>260</v>
      </c>
      <c r="I8" s="232" t="s">
        <v>281</v>
      </c>
      <c r="J8" s="232" t="s">
        <v>282</v>
      </c>
      <c r="K8" s="232" t="s">
        <v>283</v>
      </c>
      <c r="L8" s="232" t="s">
        <v>311</v>
      </c>
    </row>
    <row r="9" spans="1:14">
      <c r="A9" s="355">
        <v>1</v>
      </c>
      <c r="B9" s="360" t="s">
        <v>670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N9" t="s">
        <v>11</v>
      </c>
    </row>
    <row r="10" spans="1:14">
      <c r="A10" s="355">
        <v>2</v>
      </c>
      <c r="B10" s="360" t="s">
        <v>671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4">
      <c r="A11" s="355">
        <v>3</v>
      </c>
      <c r="B11" s="360" t="s">
        <v>672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4">
      <c r="A12" s="355">
        <v>4</v>
      </c>
      <c r="B12" s="360" t="s">
        <v>673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4">
      <c r="A13" s="355">
        <v>5</v>
      </c>
      <c r="B13" s="360" t="s">
        <v>674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4">
      <c r="A14" s="355">
        <v>6</v>
      </c>
      <c r="B14" s="360" t="s">
        <v>675</v>
      </c>
      <c r="C14" s="9">
        <v>75</v>
      </c>
      <c r="D14" s="9">
        <v>0</v>
      </c>
      <c r="E14" s="9">
        <v>0</v>
      </c>
      <c r="F14" s="9">
        <v>75</v>
      </c>
      <c r="G14" s="9">
        <v>4993</v>
      </c>
      <c r="H14" s="9" t="s">
        <v>728</v>
      </c>
      <c r="I14" s="9">
        <v>18927</v>
      </c>
      <c r="J14" s="9">
        <v>0</v>
      </c>
      <c r="K14" s="9">
        <v>0</v>
      </c>
      <c r="L14" s="9">
        <v>0</v>
      </c>
    </row>
    <row r="15" spans="1:14">
      <c r="A15" s="355">
        <v>7</v>
      </c>
      <c r="B15" s="360" t="s">
        <v>676</v>
      </c>
      <c r="C15" s="9">
        <v>5</v>
      </c>
      <c r="D15" s="9">
        <v>350</v>
      </c>
      <c r="E15" s="9">
        <v>3.0800000000000001E-2</v>
      </c>
      <c r="F15" s="9">
        <v>1</v>
      </c>
      <c r="G15" s="9">
        <v>67</v>
      </c>
      <c r="H15" s="9"/>
      <c r="I15" s="9">
        <v>7.0000000000000001E-3</v>
      </c>
      <c r="J15" s="9">
        <v>0</v>
      </c>
      <c r="K15" s="9">
        <v>0</v>
      </c>
      <c r="L15" s="9">
        <v>0</v>
      </c>
    </row>
    <row r="16" spans="1:14">
      <c r="A16" s="355">
        <v>8</v>
      </c>
      <c r="B16" s="360" t="s">
        <v>677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>
      <c r="A17" s="355">
        <v>9</v>
      </c>
      <c r="B17" s="360" t="s">
        <v>678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>
      <c r="A18" s="355">
        <v>10</v>
      </c>
      <c r="B18" s="360" t="s">
        <v>679</v>
      </c>
      <c r="C18" s="9">
        <v>0</v>
      </c>
      <c r="D18" s="9">
        <v>0</v>
      </c>
      <c r="E18" s="9">
        <v>0</v>
      </c>
      <c r="F18" s="9">
        <v>520</v>
      </c>
      <c r="G18" s="9">
        <v>53617</v>
      </c>
      <c r="H18" s="20" t="s">
        <v>725</v>
      </c>
      <c r="I18" s="9">
        <v>0</v>
      </c>
      <c r="J18" s="9">
        <v>0</v>
      </c>
      <c r="K18" s="9">
        <v>0</v>
      </c>
      <c r="L18" s="9">
        <v>0</v>
      </c>
    </row>
    <row r="19" spans="1:12">
      <c r="A19" s="355">
        <v>11</v>
      </c>
      <c r="B19" s="360" t="s">
        <v>680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</row>
    <row r="20" spans="1:12">
      <c r="A20" s="355">
        <v>12</v>
      </c>
      <c r="B20" s="360" t="s">
        <v>681</v>
      </c>
      <c r="C20" s="9">
        <v>0</v>
      </c>
      <c r="D20" s="9">
        <v>0</v>
      </c>
      <c r="E20" s="9">
        <v>0</v>
      </c>
      <c r="F20" s="9">
        <v>82</v>
      </c>
      <c r="G20" s="9">
        <v>4165</v>
      </c>
      <c r="H20" s="9" t="s">
        <v>731</v>
      </c>
      <c r="I20" s="9">
        <v>0.41</v>
      </c>
      <c r="J20" s="9">
        <v>15</v>
      </c>
      <c r="K20" s="9">
        <v>106</v>
      </c>
      <c r="L20" s="9">
        <v>1.5</v>
      </c>
    </row>
    <row r="21" spans="1:12">
      <c r="A21" s="355">
        <v>13</v>
      </c>
      <c r="B21" s="360" t="s">
        <v>682</v>
      </c>
      <c r="C21" s="9">
        <v>174</v>
      </c>
      <c r="D21" s="9">
        <v>174</v>
      </c>
      <c r="E21" s="9">
        <v>0</v>
      </c>
      <c r="F21" s="9">
        <v>174</v>
      </c>
      <c r="G21" s="9">
        <v>14020</v>
      </c>
      <c r="H21" s="20" t="s">
        <v>744</v>
      </c>
      <c r="I21" s="9">
        <v>0</v>
      </c>
      <c r="J21" s="9">
        <v>0</v>
      </c>
      <c r="K21" s="9">
        <v>0</v>
      </c>
      <c r="L21" s="9">
        <v>0</v>
      </c>
    </row>
    <row r="22" spans="1:12">
      <c r="A22" s="355">
        <v>14</v>
      </c>
      <c r="B22" s="360" t="s">
        <v>683</v>
      </c>
      <c r="C22" s="9">
        <v>0</v>
      </c>
      <c r="D22" s="9">
        <v>0</v>
      </c>
      <c r="E22" s="9">
        <v>0</v>
      </c>
      <c r="F22" s="9">
        <v>11</v>
      </c>
      <c r="G22" s="9">
        <v>665</v>
      </c>
      <c r="H22" s="9" t="s">
        <v>726</v>
      </c>
      <c r="I22" s="9">
        <v>4250</v>
      </c>
      <c r="J22" s="9">
        <v>0</v>
      </c>
      <c r="K22" s="9">
        <v>0</v>
      </c>
      <c r="L22" s="9">
        <v>0</v>
      </c>
    </row>
    <row r="23" spans="1:12">
      <c r="A23" s="355">
        <v>15</v>
      </c>
      <c r="B23" s="360" t="s">
        <v>684</v>
      </c>
      <c r="C23" s="9">
        <v>1997</v>
      </c>
      <c r="D23" s="9">
        <v>0</v>
      </c>
      <c r="E23" s="9">
        <v>0</v>
      </c>
      <c r="F23" s="9">
        <v>1461</v>
      </c>
      <c r="G23" s="9">
        <v>57663</v>
      </c>
      <c r="H23" s="9">
        <v>0</v>
      </c>
      <c r="I23" s="9">
        <v>0</v>
      </c>
      <c r="J23" s="9">
        <v>41957</v>
      </c>
      <c r="K23" s="387">
        <v>24.47</v>
      </c>
      <c r="L23" s="9">
        <v>1458</v>
      </c>
    </row>
    <row r="24" spans="1:12">
      <c r="A24" s="355">
        <v>16</v>
      </c>
      <c r="B24" s="360" t="s">
        <v>685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</row>
    <row r="25" spans="1:12">
      <c r="A25" s="355">
        <v>17</v>
      </c>
      <c r="B25" s="360" t="s">
        <v>686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</row>
    <row r="26" spans="1:12">
      <c r="A26" s="355">
        <v>18</v>
      </c>
      <c r="B26" s="360" t="s">
        <v>687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</row>
    <row r="27" spans="1:12">
      <c r="A27" s="355">
        <v>19</v>
      </c>
      <c r="B27" s="360" t="s">
        <v>688</v>
      </c>
      <c r="C27" s="9">
        <v>563</v>
      </c>
      <c r="D27" s="9">
        <v>0</v>
      </c>
      <c r="E27" s="9">
        <v>1.37</v>
      </c>
      <c r="F27" s="9">
        <v>563</v>
      </c>
      <c r="G27" s="9">
        <v>30947</v>
      </c>
      <c r="H27" s="9" t="s">
        <v>740</v>
      </c>
      <c r="I27" s="9">
        <v>125000</v>
      </c>
      <c r="J27" s="9">
        <v>0</v>
      </c>
      <c r="K27" s="9">
        <v>0</v>
      </c>
      <c r="L27" s="9">
        <v>0</v>
      </c>
    </row>
    <row r="28" spans="1:12">
      <c r="A28" s="355">
        <v>20</v>
      </c>
      <c r="B28" s="360" t="s">
        <v>689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</row>
    <row r="29" spans="1:12">
      <c r="A29" s="355">
        <v>21</v>
      </c>
      <c r="B29" s="360" t="s">
        <v>690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</row>
    <row r="30" spans="1:12">
      <c r="A30" s="355">
        <v>22</v>
      </c>
      <c r="B30" s="360" t="s">
        <v>691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</row>
    <row r="31" spans="1:12">
      <c r="A31" s="355">
        <v>23</v>
      </c>
      <c r="B31" s="360" t="s">
        <v>692</v>
      </c>
      <c r="C31" s="9">
        <v>0</v>
      </c>
      <c r="D31" s="9">
        <v>0</v>
      </c>
      <c r="E31" s="9">
        <v>0</v>
      </c>
      <c r="F31" s="9">
        <v>88</v>
      </c>
      <c r="G31" s="9">
        <v>10090</v>
      </c>
      <c r="H31" s="9" t="s">
        <v>733</v>
      </c>
      <c r="I31" s="9">
        <v>50450</v>
      </c>
      <c r="J31" s="9">
        <v>0</v>
      </c>
      <c r="K31" s="9">
        <v>0</v>
      </c>
      <c r="L31" s="9">
        <v>0</v>
      </c>
    </row>
    <row r="32" spans="1:12">
      <c r="A32" s="355">
        <v>24</v>
      </c>
      <c r="B32" s="360" t="s">
        <v>715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</row>
    <row r="33" spans="1:12">
      <c r="A33" s="355">
        <v>25</v>
      </c>
      <c r="B33" s="360" t="s">
        <v>693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</row>
    <row r="34" spans="1:12">
      <c r="A34" s="355">
        <v>26</v>
      </c>
      <c r="B34" s="360" t="s">
        <v>694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</row>
    <row r="35" spans="1:12">
      <c r="A35" s="355">
        <v>27</v>
      </c>
      <c r="B35" s="360" t="s">
        <v>695</v>
      </c>
      <c r="C35" s="9">
        <v>0</v>
      </c>
      <c r="D35" s="9">
        <v>0</v>
      </c>
      <c r="E35" s="9">
        <v>0</v>
      </c>
      <c r="F35" s="9">
        <v>2471</v>
      </c>
      <c r="G35" s="9">
        <v>80716</v>
      </c>
      <c r="H35" s="20" t="s">
        <v>725</v>
      </c>
      <c r="I35" s="9">
        <v>98.1</v>
      </c>
      <c r="J35" s="9">
        <v>0</v>
      </c>
      <c r="K35" s="9">
        <v>0</v>
      </c>
      <c r="L35" s="9">
        <v>0</v>
      </c>
    </row>
    <row r="36" spans="1:12">
      <c r="A36" s="355">
        <v>28</v>
      </c>
      <c r="B36" s="360" t="s">
        <v>696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</row>
    <row r="37" spans="1:12">
      <c r="A37" s="355">
        <v>29</v>
      </c>
      <c r="B37" s="360" t="s">
        <v>716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</row>
    <row r="38" spans="1:12">
      <c r="A38" s="355">
        <v>30</v>
      </c>
      <c r="B38" s="360" t="s">
        <v>697</v>
      </c>
      <c r="C38" s="9">
        <v>14</v>
      </c>
      <c r="D38" s="9">
        <v>0</v>
      </c>
      <c r="E38" s="9">
        <v>62092</v>
      </c>
      <c r="F38" s="9">
        <v>15</v>
      </c>
      <c r="G38" s="9">
        <v>1461</v>
      </c>
      <c r="H38" s="9">
        <v>0</v>
      </c>
      <c r="I38" s="9">
        <v>13457</v>
      </c>
      <c r="J38" s="9"/>
      <c r="K38" s="9"/>
      <c r="L38" s="9"/>
    </row>
    <row r="39" spans="1:12">
      <c r="A39" s="355">
        <v>31</v>
      </c>
      <c r="B39" s="360" t="s">
        <v>698</v>
      </c>
      <c r="C39" s="9">
        <v>34</v>
      </c>
      <c r="D39" s="9">
        <v>2814</v>
      </c>
      <c r="E39" s="9">
        <v>28140</v>
      </c>
      <c r="F39" s="9">
        <v>6</v>
      </c>
      <c r="G39" s="9">
        <v>384</v>
      </c>
      <c r="H39" s="9" t="s">
        <v>742</v>
      </c>
      <c r="I39" s="9">
        <v>1920</v>
      </c>
      <c r="J39" s="9">
        <v>0</v>
      </c>
      <c r="K39" s="9">
        <v>0</v>
      </c>
      <c r="L39" s="9">
        <v>0</v>
      </c>
    </row>
    <row r="40" spans="1:12">
      <c r="A40" s="355">
        <v>32</v>
      </c>
      <c r="B40" s="360" t="s">
        <v>699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</row>
    <row r="41" spans="1:12">
      <c r="A41" s="355">
        <v>33</v>
      </c>
      <c r="B41" s="360" t="s">
        <v>700</v>
      </c>
      <c r="C41" s="9"/>
      <c r="D41" s="9"/>
      <c r="E41" s="9"/>
      <c r="F41" s="9">
        <v>24</v>
      </c>
      <c r="G41" s="9">
        <v>890</v>
      </c>
      <c r="H41" s="9"/>
      <c r="I41" s="9">
        <v>17800</v>
      </c>
      <c r="J41" s="9"/>
      <c r="K41" s="9"/>
      <c r="L41" s="9"/>
    </row>
    <row r="42" spans="1:12">
      <c r="A42" s="355">
        <v>34</v>
      </c>
      <c r="B42" s="360" t="s">
        <v>701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</row>
    <row r="43" spans="1:12">
      <c r="A43" s="355">
        <v>35</v>
      </c>
      <c r="B43" s="360" t="s">
        <v>702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</row>
    <row r="44" spans="1:12">
      <c r="A44" s="355">
        <v>36</v>
      </c>
      <c r="B44" s="360" t="s">
        <v>717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</row>
    <row r="45" spans="1:12">
      <c r="A45" s="355">
        <v>37</v>
      </c>
      <c r="B45" s="360" t="s">
        <v>703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</row>
    <row r="46" spans="1:12">
      <c r="A46" s="355">
        <v>38</v>
      </c>
      <c r="B46" s="360" t="s">
        <v>704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</row>
    <row r="47" spans="1:12">
      <c r="A47" s="355">
        <v>39</v>
      </c>
      <c r="B47" s="360" t="s">
        <v>705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</row>
    <row r="48" spans="1:12">
      <c r="A48" s="355">
        <v>40</v>
      </c>
      <c r="B48" s="360" t="s">
        <v>706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</row>
    <row r="49" spans="1:13">
      <c r="A49" s="355">
        <v>41</v>
      </c>
      <c r="B49" s="360" t="s">
        <v>707</v>
      </c>
      <c r="C49" s="9">
        <v>2908</v>
      </c>
      <c r="D49" s="9">
        <v>2908</v>
      </c>
      <c r="E49" s="9">
        <v>0</v>
      </c>
      <c r="F49" s="9">
        <v>76</v>
      </c>
      <c r="G49" s="9">
        <v>3214</v>
      </c>
      <c r="H49" s="9" t="s">
        <v>729</v>
      </c>
      <c r="I49" s="9">
        <v>22140</v>
      </c>
      <c r="J49" s="9">
        <v>0</v>
      </c>
      <c r="K49" s="9">
        <v>0</v>
      </c>
      <c r="L49" s="9">
        <v>0</v>
      </c>
    </row>
    <row r="50" spans="1:13">
      <c r="A50" s="355">
        <v>42</v>
      </c>
      <c r="B50" s="360" t="s">
        <v>708</v>
      </c>
      <c r="C50" s="9">
        <v>2134</v>
      </c>
      <c r="D50" s="9">
        <v>0</v>
      </c>
      <c r="E50" s="9">
        <v>0</v>
      </c>
      <c r="F50" s="9">
        <v>78</v>
      </c>
      <c r="G50" s="9">
        <v>3707</v>
      </c>
      <c r="H50" s="9">
        <v>0</v>
      </c>
      <c r="I50" s="9">
        <v>0.28999999999999998</v>
      </c>
      <c r="J50" s="9">
        <v>0</v>
      </c>
      <c r="K50" s="9">
        <v>0</v>
      </c>
      <c r="L50" s="9">
        <v>0</v>
      </c>
    </row>
    <row r="51" spans="1:13">
      <c r="A51" s="355">
        <v>43</v>
      </c>
      <c r="B51" s="360" t="s">
        <v>709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</row>
    <row r="52" spans="1:13">
      <c r="A52" s="355">
        <v>44</v>
      </c>
      <c r="B52" s="360" t="s">
        <v>710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</row>
    <row r="53" spans="1:13">
      <c r="A53" s="355">
        <v>45</v>
      </c>
      <c r="B53" s="360" t="s">
        <v>711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>
        <v>0</v>
      </c>
      <c r="I53" s="9">
        <v>0</v>
      </c>
      <c r="J53" s="9">
        <v>0</v>
      </c>
      <c r="K53" s="9">
        <v>0</v>
      </c>
      <c r="L53" s="9">
        <v>0</v>
      </c>
      <c r="M53" s="373"/>
    </row>
    <row r="54" spans="1:13">
      <c r="A54" s="355">
        <v>46</v>
      </c>
      <c r="B54" s="360" t="s">
        <v>712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</row>
    <row r="55" spans="1:13">
      <c r="A55" s="355">
        <v>47</v>
      </c>
      <c r="B55" s="360" t="s">
        <v>713</v>
      </c>
      <c r="C55" s="9">
        <v>0</v>
      </c>
      <c r="D55" s="9">
        <v>0</v>
      </c>
      <c r="E55" s="9">
        <v>0</v>
      </c>
      <c r="F55" s="9">
        <v>152</v>
      </c>
      <c r="G55" s="9">
        <v>3230</v>
      </c>
      <c r="H55" s="20" t="s">
        <v>730</v>
      </c>
      <c r="I55" s="9">
        <v>10400</v>
      </c>
      <c r="J55" s="9">
        <v>0</v>
      </c>
      <c r="K55" s="9">
        <v>0</v>
      </c>
      <c r="L55" s="9">
        <v>0</v>
      </c>
    </row>
    <row r="56" spans="1:13">
      <c r="A56" s="355">
        <v>48</v>
      </c>
      <c r="B56" s="360" t="s">
        <v>718</v>
      </c>
      <c r="C56" s="9"/>
      <c r="D56" s="9"/>
      <c r="E56" s="9"/>
      <c r="F56" s="9"/>
      <c r="G56" s="9">
        <v>150</v>
      </c>
      <c r="H56" s="20" t="s">
        <v>724</v>
      </c>
      <c r="I56" s="9">
        <v>250</v>
      </c>
      <c r="J56" s="9"/>
      <c r="K56" s="9"/>
      <c r="L56" s="9"/>
    </row>
    <row r="57" spans="1:13">
      <c r="A57" s="355">
        <v>49</v>
      </c>
      <c r="B57" s="360" t="s">
        <v>719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</row>
    <row r="58" spans="1:13">
      <c r="A58" s="355">
        <v>50</v>
      </c>
      <c r="B58" s="360" t="s">
        <v>714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</row>
    <row r="59" spans="1:13">
      <c r="A59" s="355">
        <v>51</v>
      </c>
      <c r="B59" s="360" t="s">
        <v>720</v>
      </c>
      <c r="C59" s="9">
        <v>17</v>
      </c>
      <c r="D59" s="9">
        <v>2009</v>
      </c>
      <c r="E59" s="9">
        <v>0.15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</row>
    <row r="60" spans="1:13">
      <c r="A60" s="1049" t="s">
        <v>19</v>
      </c>
      <c r="B60" s="1051"/>
      <c r="C60" s="31">
        <f>SUM(C9:C59)</f>
        <v>7921</v>
      </c>
      <c r="D60" s="31">
        <f t="shared" ref="D60:L60" si="0">SUM(D9:D59)</f>
        <v>8255</v>
      </c>
      <c r="E60" s="396">
        <f t="shared" si="0"/>
        <v>90233.550799999997</v>
      </c>
      <c r="F60" s="31">
        <f t="shared" si="0"/>
        <v>5797</v>
      </c>
      <c r="G60" s="31">
        <f t="shared" si="0"/>
        <v>269979</v>
      </c>
      <c r="H60" s="31">
        <f t="shared" si="0"/>
        <v>0</v>
      </c>
      <c r="I60" s="31">
        <f t="shared" si="0"/>
        <v>264692.80700000003</v>
      </c>
      <c r="J60" s="31">
        <f t="shared" si="0"/>
        <v>41972</v>
      </c>
      <c r="K60" s="397">
        <f t="shared" si="0"/>
        <v>130.47</v>
      </c>
      <c r="L60" s="31">
        <f t="shared" si="0"/>
        <v>1459.5</v>
      </c>
    </row>
    <row r="63" spans="1:13" ht="12.75" customHeight="1">
      <c r="A63" s="235"/>
      <c r="B63" s="235"/>
      <c r="C63" s="235"/>
      <c r="D63" s="235"/>
      <c r="E63" s="235"/>
      <c r="F63" s="235"/>
      <c r="K63" s="236" t="s">
        <v>13</v>
      </c>
    </row>
    <row r="64" spans="1:13" ht="12.75" customHeight="1">
      <c r="A64" s="235"/>
      <c r="B64" s="235"/>
      <c r="C64" s="235"/>
      <c r="D64" s="235"/>
      <c r="E64" s="235"/>
      <c r="F64" s="235"/>
      <c r="J64" s="1139" t="s">
        <v>14</v>
      </c>
      <c r="K64" s="1139"/>
      <c r="L64" s="1139"/>
    </row>
    <row r="65" spans="1:6" ht="12.75" customHeight="1">
      <c r="A65" s="235"/>
      <c r="B65" s="235"/>
      <c r="C65" s="235"/>
      <c r="D65" s="235"/>
      <c r="E65" s="235"/>
      <c r="F65" s="235"/>
    </row>
    <row r="66" spans="1:6">
      <c r="A66" s="235" t="s">
        <v>12</v>
      </c>
      <c r="F66" s="235"/>
    </row>
  </sheetData>
  <mergeCells count="10">
    <mergeCell ref="A1:K1"/>
    <mergeCell ref="C6:E6"/>
    <mergeCell ref="F6:I6"/>
    <mergeCell ref="J6:L6"/>
    <mergeCell ref="J64:L64"/>
    <mergeCell ref="A6:A7"/>
    <mergeCell ref="B6:B7"/>
    <mergeCell ref="A2:K2"/>
    <mergeCell ref="A4:K4"/>
    <mergeCell ref="A60:B60"/>
  </mergeCells>
  <printOptions horizontalCentered="1"/>
  <pageMargins left="0.70866141732283505" right="0.35" top="0.66" bottom="0" header="0.62" footer="0.31496062992126"/>
  <pageSetup paperSize="9" scale="79" orientation="landscape" r:id="rId1"/>
  <rowBreaks count="1" manualBreakCount="1">
    <brk id="36" max="11" man="1"/>
  </rowBreak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zoomScaleSheetLayoutView="80" workbookViewId="0">
      <selection activeCell="J6" sqref="J6:J7"/>
    </sheetView>
  </sheetViews>
  <sheetFormatPr defaultRowHeight="12.75"/>
  <cols>
    <col min="1" max="1" width="7.7109375" customWidth="1"/>
    <col min="2" max="2" width="14" customWidth="1"/>
    <col min="3" max="4" width="12.7109375" customWidth="1"/>
    <col min="5" max="5" width="12.85546875" customWidth="1"/>
    <col min="6" max="6" width="13.28515625" customWidth="1"/>
    <col min="7" max="7" width="13.7109375" customWidth="1"/>
    <col min="8" max="8" width="12.42578125" customWidth="1"/>
    <col min="9" max="9" width="15.5703125" customWidth="1"/>
    <col min="10" max="10" width="12.42578125" customWidth="1"/>
    <col min="11" max="11" width="14.28515625" customWidth="1"/>
  </cols>
  <sheetData>
    <row r="1" spans="1:11" ht="18">
      <c r="A1" s="1141" t="s">
        <v>0</v>
      </c>
      <c r="B1" s="1141"/>
      <c r="C1" s="1141"/>
      <c r="D1" s="1141"/>
      <c r="E1" s="1141"/>
      <c r="F1" s="1141"/>
      <c r="G1" s="1141"/>
      <c r="H1" s="1141"/>
      <c r="I1" s="329"/>
      <c r="J1" s="329"/>
      <c r="K1" s="272" t="s">
        <v>516</v>
      </c>
    </row>
    <row r="2" spans="1:11" ht="21">
      <c r="A2" s="1142" t="s">
        <v>546</v>
      </c>
      <c r="B2" s="1142"/>
      <c r="C2" s="1142"/>
      <c r="D2" s="1142"/>
      <c r="E2" s="1142"/>
      <c r="F2" s="1142"/>
      <c r="G2" s="1142"/>
      <c r="H2" s="1142"/>
      <c r="I2" s="330"/>
      <c r="J2" s="330"/>
    </row>
    <row r="3" spans="1:11" ht="15">
      <c r="A3" s="228"/>
      <c r="B3" s="228"/>
      <c r="C3" s="228"/>
      <c r="D3" s="228"/>
      <c r="E3" s="228"/>
      <c r="F3" s="228"/>
      <c r="G3" s="228"/>
      <c r="H3" s="228"/>
      <c r="I3" s="228"/>
      <c r="J3" s="228"/>
    </row>
    <row r="4" spans="1:11" ht="18">
      <c r="A4" s="1141" t="s">
        <v>515</v>
      </c>
      <c r="B4" s="1141"/>
      <c r="C4" s="1141"/>
      <c r="D4" s="1141"/>
      <c r="E4" s="1141"/>
      <c r="F4" s="1141"/>
      <c r="G4" s="1141"/>
      <c r="H4" s="1141"/>
      <c r="I4" s="329"/>
      <c r="J4" s="329"/>
    </row>
    <row r="5" spans="1:11" ht="15">
      <c r="A5" s="229" t="s">
        <v>246</v>
      </c>
      <c r="B5" s="229"/>
      <c r="C5" s="229"/>
      <c r="D5" s="229"/>
      <c r="E5" s="229"/>
      <c r="F5" s="229"/>
      <c r="G5" s="229" t="s">
        <v>552</v>
      </c>
      <c r="H5" s="229"/>
      <c r="I5" s="229"/>
      <c r="J5" s="229"/>
    </row>
    <row r="6" spans="1:11" ht="21.75" customHeight="1">
      <c r="A6" s="1207" t="s">
        <v>2</v>
      </c>
      <c r="B6" s="1207" t="s">
        <v>40</v>
      </c>
      <c r="C6" s="1102" t="s">
        <v>475</v>
      </c>
      <c r="D6" s="1125"/>
      <c r="E6" s="1103"/>
      <c r="F6" s="1102" t="s">
        <v>478</v>
      </c>
      <c r="G6" s="1125"/>
      <c r="H6" s="1103"/>
      <c r="I6" s="1153" t="s">
        <v>617</v>
      </c>
      <c r="J6" s="1153" t="s">
        <v>616</v>
      </c>
      <c r="K6" s="1153" t="s">
        <v>70</v>
      </c>
    </row>
    <row r="7" spans="1:11" ht="26.25" customHeight="1">
      <c r="A7" s="1208"/>
      <c r="B7" s="1208"/>
      <c r="C7" s="5" t="s">
        <v>474</v>
      </c>
      <c r="D7" s="5" t="s">
        <v>476</v>
      </c>
      <c r="E7" s="5" t="s">
        <v>477</v>
      </c>
      <c r="F7" s="5" t="s">
        <v>474</v>
      </c>
      <c r="G7" s="5" t="s">
        <v>476</v>
      </c>
      <c r="H7" s="5" t="s">
        <v>477</v>
      </c>
      <c r="I7" s="1154"/>
      <c r="J7" s="1154"/>
      <c r="K7" s="1154"/>
    </row>
    <row r="8" spans="1:11" ht="15">
      <c r="A8" s="320">
        <v>1</v>
      </c>
      <c r="B8" s="320">
        <v>2</v>
      </c>
      <c r="C8" s="320">
        <v>3</v>
      </c>
      <c r="D8" s="320">
        <v>4</v>
      </c>
      <c r="E8" s="320">
        <v>5</v>
      </c>
      <c r="F8" s="320">
        <v>6</v>
      </c>
      <c r="G8" s="320">
        <v>7</v>
      </c>
      <c r="H8" s="320">
        <v>8</v>
      </c>
      <c r="I8" s="320">
        <v>9</v>
      </c>
      <c r="J8" s="320">
        <v>10</v>
      </c>
      <c r="K8" s="320">
        <v>11</v>
      </c>
    </row>
    <row r="9" spans="1:11" ht="15">
      <c r="A9" s="319">
        <v>1</v>
      </c>
      <c r="B9" s="232"/>
      <c r="C9" s="5"/>
      <c r="D9" s="5"/>
      <c r="E9" s="5"/>
      <c r="F9" s="5"/>
      <c r="G9" s="5"/>
      <c r="H9" s="5"/>
      <c r="I9" s="326"/>
      <c r="J9" s="326"/>
      <c r="K9" s="232"/>
    </row>
    <row r="10" spans="1:11" ht="15">
      <c r="A10" s="319">
        <v>2</v>
      </c>
      <c r="B10" s="232"/>
      <c r="C10" s="5"/>
      <c r="D10" s="5"/>
      <c r="E10" s="5"/>
      <c r="F10" s="5"/>
      <c r="G10" s="5"/>
      <c r="H10" s="5"/>
      <c r="I10" s="326"/>
      <c r="J10" s="326"/>
      <c r="K10" s="232"/>
    </row>
    <row r="11" spans="1:11" ht="15">
      <c r="A11" s="319">
        <v>3</v>
      </c>
      <c r="B11" s="232"/>
      <c r="C11" s="5"/>
      <c r="D11" s="5"/>
      <c r="E11" s="5"/>
      <c r="F11" s="5"/>
      <c r="G11" s="5"/>
      <c r="H11" s="5"/>
      <c r="I11" s="326"/>
      <c r="J11" s="326"/>
      <c r="K11" s="232"/>
    </row>
    <row r="12" spans="1:11" ht="15">
      <c r="A12" s="319">
        <v>4</v>
      </c>
      <c r="B12" s="232"/>
      <c r="C12" s="5"/>
      <c r="D12" s="5"/>
      <c r="E12" s="5"/>
      <c r="F12" s="5"/>
      <c r="G12" s="5"/>
      <c r="H12" s="5"/>
      <c r="I12" s="326"/>
      <c r="J12" s="326"/>
      <c r="K12" s="232"/>
    </row>
    <row r="13" spans="1:11" ht="15">
      <c r="A13" s="319">
        <v>5</v>
      </c>
      <c r="B13" s="232"/>
      <c r="C13" s="5"/>
      <c r="D13" s="5"/>
      <c r="E13" s="5"/>
      <c r="F13" s="5"/>
      <c r="G13" s="5"/>
      <c r="H13" s="5"/>
      <c r="I13" s="326"/>
      <c r="J13" s="326"/>
      <c r="K13" s="232"/>
    </row>
    <row r="14" spans="1:11" ht="15">
      <c r="A14" s="319">
        <v>6</v>
      </c>
      <c r="B14" s="232"/>
      <c r="C14" s="5"/>
      <c r="D14" s="5"/>
      <c r="E14" s="5"/>
      <c r="F14" s="5"/>
      <c r="G14" s="5"/>
      <c r="H14" s="5"/>
      <c r="I14" s="326"/>
      <c r="J14" s="326"/>
      <c r="K14" s="232"/>
    </row>
    <row r="15" spans="1:11" ht="15">
      <c r="A15" s="319">
        <v>7</v>
      </c>
      <c r="B15" s="232"/>
      <c r="C15" s="5"/>
      <c r="D15" s="5"/>
      <c r="E15" s="5"/>
      <c r="F15" s="5"/>
      <c r="G15" s="5"/>
      <c r="H15" s="5"/>
      <c r="I15" s="326"/>
      <c r="J15" s="326"/>
      <c r="K15" s="232"/>
    </row>
    <row r="16" spans="1:11" ht="15">
      <c r="A16" s="319">
        <v>8</v>
      </c>
      <c r="B16" s="232"/>
      <c r="C16" s="5"/>
      <c r="D16" s="5"/>
      <c r="E16" s="5"/>
      <c r="F16" s="5"/>
      <c r="G16" s="5"/>
      <c r="H16" s="5"/>
      <c r="I16" s="326"/>
      <c r="J16" s="326"/>
      <c r="K16" s="232"/>
    </row>
    <row r="17" spans="1:13" ht="15">
      <c r="A17" s="319">
        <v>9</v>
      </c>
      <c r="B17" s="9"/>
      <c r="C17" s="9"/>
      <c r="D17" s="9"/>
      <c r="E17" s="9"/>
      <c r="F17" s="9"/>
      <c r="G17" s="9"/>
      <c r="H17" s="9"/>
      <c r="I17" s="9"/>
      <c r="J17" s="9"/>
      <c r="K17" s="9"/>
      <c r="M17" t="s">
        <v>11</v>
      </c>
    </row>
    <row r="18" spans="1:13" ht="15">
      <c r="A18" s="319">
        <v>10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3" ht="15">
      <c r="A19" s="319">
        <v>11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3" ht="15">
      <c r="A20" s="319">
        <v>12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3" ht="15">
      <c r="A21" s="319">
        <v>13</v>
      </c>
      <c r="B21" s="9"/>
      <c r="C21" s="9"/>
      <c r="D21" s="9"/>
      <c r="E21" s="9"/>
      <c r="F21" s="9"/>
      <c r="G21" s="9"/>
      <c r="H21" s="9"/>
      <c r="I21" s="9"/>
      <c r="J21" s="9"/>
      <c r="K21" s="20" t="s">
        <v>395</v>
      </c>
    </row>
    <row r="22" spans="1:13" ht="15">
      <c r="A22" s="319">
        <v>14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3">
      <c r="A23" s="20" t="s">
        <v>7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3">
      <c r="A24" s="20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3">
      <c r="A25" s="31" t="s">
        <v>19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8" spans="1:13" ht="12.75" customHeight="1">
      <c r="A28" s="235"/>
      <c r="B28" s="235"/>
      <c r="C28" s="235"/>
      <c r="D28" s="235"/>
      <c r="E28" s="235"/>
      <c r="F28" s="235"/>
    </row>
    <row r="29" spans="1:13" ht="12.75" customHeight="1">
      <c r="A29" s="235" t="s">
        <v>12</v>
      </c>
      <c r="B29" s="235"/>
      <c r="C29" s="235"/>
      <c r="D29" s="235"/>
      <c r="E29" s="235"/>
      <c r="F29" s="235"/>
      <c r="G29" s="1139" t="s">
        <v>13</v>
      </c>
      <c r="H29" s="1139"/>
      <c r="I29" s="1139"/>
      <c r="J29" s="1139"/>
      <c r="K29" s="1139"/>
    </row>
    <row r="30" spans="1:13" ht="12.75" customHeight="1">
      <c r="A30" s="235"/>
      <c r="B30" s="235"/>
      <c r="C30" s="235"/>
      <c r="D30" s="235"/>
      <c r="E30" s="235"/>
      <c r="F30" s="235"/>
      <c r="G30" s="1139" t="s">
        <v>14</v>
      </c>
      <c r="H30" s="1139"/>
      <c r="I30" s="1139"/>
      <c r="J30" s="1139"/>
      <c r="K30" s="1139"/>
    </row>
    <row r="31" spans="1:13" ht="12.75" customHeight="1">
      <c r="F31" s="235"/>
      <c r="H31" s="236" t="s">
        <v>77</v>
      </c>
      <c r="I31" s="327"/>
      <c r="J31" s="327"/>
    </row>
    <row r="32" spans="1:13">
      <c r="H32" s="237" t="s">
        <v>76</v>
      </c>
      <c r="I32" s="328"/>
      <c r="J32" s="328"/>
    </row>
  </sheetData>
  <mergeCells count="12">
    <mergeCell ref="A1:H1"/>
    <mergeCell ref="A2:H2"/>
    <mergeCell ref="A4:H4"/>
    <mergeCell ref="K6:K7"/>
    <mergeCell ref="G29:K29"/>
    <mergeCell ref="I6:I7"/>
    <mergeCell ref="J6:J7"/>
    <mergeCell ref="G30:K30"/>
    <mergeCell ref="A6:A7"/>
    <mergeCell ref="B6:B7"/>
    <mergeCell ref="C6:E6"/>
    <mergeCell ref="F6:H6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68"/>
  <sheetViews>
    <sheetView view="pageBreakPreview" zoomScale="80" zoomScaleSheetLayoutView="80" workbookViewId="0">
      <pane xSplit="2" ySplit="9" topLeftCell="D55" activePane="bottomRight" state="frozen"/>
      <selection activeCell="F66" sqref="F66"/>
      <selection pane="topRight" activeCell="F66" sqref="F66"/>
      <selection pane="bottomLeft" activeCell="F66" sqref="F66"/>
      <selection pane="bottomRight" activeCell="F66" sqref="F66"/>
    </sheetView>
  </sheetViews>
  <sheetFormatPr defaultRowHeight="12.75"/>
  <cols>
    <col min="1" max="1" width="7.7109375" customWidth="1"/>
    <col min="2" max="2" width="14" customWidth="1"/>
    <col min="3" max="4" width="12.7109375" customWidth="1"/>
    <col min="5" max="5" width="12.85546875" customWidth="1"/>
    <col min="6" max="6" width="13.28515625" customWidth="1"/>
    <col min="7" max="7" width="13.7109375" customWidth="1"/>
    <col min="8" max="8" width="12.42578125" customWidth="1"/>
    <col min="9" max="9" width="15.5703125" customWidth="1"/>
    <col min="10" max="10" width="12.42578125" customWidth="1"/>
    <col min="11" max="11" width="14.28515625" customWidth="1"/>
  </cols>
  <sheetData>
    <row r="1" spans="1:13">
      <c r="K1" s="272" t="s">
        <v>516</v>
      </c>
    </row>
    <row r="2" spans="1:13" ht="18">
      <c r="A2" s="1141" t="s">
        <v>0</v>
      </c>
      <c r="B2" s="1141"/>
      <c r="C2" s="1141"/>
      <c r="D2" s="1141"/>
      <c r="E2" s="1141"/>
      <c r="F2" s="1141"/>
      <c r="G2" s="1141"/>
      <c r="H2" s="1141"/>
      <c r="I2" s="1141"/>
      <c r="J2" s="1141"/>
      <c r="K2" s="1141"/>
    </row>
    <row r="3" spans="1:13" ht="21">
      <c r="A3" s="1142" t="s">
        <v>546</v>
      </c>
      <c r="B3" s="1142"/>
      <c r="C3" s="1142"/>
      <c r="D3" s="1142"/>
      <c r="E3" s="1142"/>
      <c r="F3" s="1142"/>
      <c r="G3" s="1142"/>
      <c r="H3" s="1142"/>
      <c r="I3" s="1142"/>
      <c r="J3" s="1142"/>
      <c r="K3" s="1142"/>
    </row>
    <row r="4" spans="1:13" ht="15">
      <c r="A4" s="228"/>
      <c r="B4" s="228"/>
      <c r="C4" s="228"/>
      <c r="D4" s="228"/>
      <c r="E4" s="228"/>
      <c r="F4" s="228"/>
      <c r="G4" s="228"/>
      <c r="H4" s="228"/>
      <c r="I4" s="228"/>
      <c r="J4" s="228"/>
    </row>
    <row r="5" spans="1:13" ht="18">
      <c r="A5" s="1404" t="s">
        <v>515</v>
      </c>
      <c r="B5" s="1404"/>
      <c r="C5" s="1404"/>
      <c r="D5" s="1404"/>
      <c r="E5" s="1404"/>
      <c r="F5" s="1404"/>
      <c r="G5" s="1404"/>
      <c r="H5" s="1404"/>
      <c r="I5" s="1404"/>
      <c r="J5" s="1404"/>
      <c r="K5" s="1404"/>
      <c r="L5" s="315"/>
      <c r="M5" s="315"/>
    </row>
    <row r="6" spans="1:13" ht="15">
      <c r="A6" s="1405" t="s">
        <v>745</v>
      </c>
      <c r="B6" s="1405"/>
      <c r="C6" s="1405"/>
      <c r="D6" s="649"/>
      <c r="E6" s="649"/>
      <c r="F6" s="649"/>
      <c r="G6" s="315"/>
      <c r="H6" s="649"/>
      <c r="I6" s="1406" t="s">
        <v>746</v>
      </c>
      <c r="J6" s="1406"/>
      <c r="K6" s="1406"/>
      <c r="L6" s="315"/>
      <c r="M6" s="315"/>
    </row>
    <row r="7" spans="1:13" ht="21.75" customHeight="1">
      <c r="A7" s="1411" t="s">
        <v>2</v>
      </c>
      <c r="B7" s="1411" t="s">
        <v>40</v>
      </c>
      <c r="C7" s="1413" t="s">
        <v>475</v>
      </c>
      <c r="D7" s="1414"/>
      <c r="E7" s="1415"/>
      <c r="F7" s="1413" t="s">
        <v>478</v>
      </c>
      <c r="G7" s="1414"/>
      <c r="H7" s="1415"/>
      <c r="I7" s="1407" t="s">
        <v>617</v>
      </c>
      <c r="J7" s="1407" t="s">
        <v>616</v>
      </c>
      <c r="K7" s="1407" t="s">
        <v>70</v>
      </c>
      <c r="L7" s="315"/>
      <c r="M7" s="315"/>
    </row>
    <row r="8" spans="1:13" ht="41.25" customHeight="1">
      <c r="A8" s="1412"/>
      <c r="B8" s="1412"/>
      <c r="C8" s="650" t="s">
        <v>474</v>
      </c>
      <c r="D8" s="650" t="s">
        <v>476</v>
      </c>
      <c r="E8" s="650" t="s">
        <v>477</v>
      </c>
      <c r="F8" s="650" t="s">
        <v>474</v>
      </c>
      <c r="G8" s="650" t="s">
        <v>476</v>
      </c>
      <c r="H8" s="650" t="s">
        <v>477</v>
      </c>
      <c r="I8" s="1408"/>
      <c r="J8" s="1408"/>
      <c r="K8" s="1408"/>
      <c r="L8" s="315"/>
      <c r="M8" s="315"/>
    </row>
    <row r="9" spans="1:13" ht="15">
      <c r="A9" s="651">
        <v>1</v>
      </c>
      <c r="B9" s="651">
        <v>2</v>
      </c>
      <c r="C9" s="651">
        <v>3</v>
      </c>
      <c r="D9" s="651">
        <v>4</v>
      </c>
      <c r="E9" s="651">
        <v>5</v>
      </c>
      <c r="F9" s="651">
        <v>6</v>
      </c>
      <c r="G9" s="651">
        <v>7</v>
      </c>
      <c r="H9" s="651">
        <v>8</v>
      </c>
      <c r="I9" s="651">
        <v>9</v>
      </c>
      <c r="J9" s="651">
        <v>10</v>
      </c>
      <c r="K9" s="651">
        <v>11</v>
      </c>
      <c r="L9" s="315"/>
      <c r="M9" s="315"/>
    </row>
    <row r="10" spans="1:13" s="642" customFormat="1" ht="15">
      <c r="A10" s="652">
        <v>1</v>
      </c>
      <c r="B10" s="306" t="s">
        <v>670</v>
      </c>
      <c r="C10" s="653">
        <v>0</v>
      </c>
      <c r="D10" s="653">
        <v>0</v>
      </c>
      <c r="E10" s="653">
        <v>0</v>
      </c>
      <c r="F10" s="653">
        <v>0</v>
      </c>
      <c r="G10" s="653">
        <v>0</v>
      </c>
      <c r="H10" s="653">
        <v>0</v>
      </c>
      <c r="I10" s="653">
        <v>0</v>
      </c>
      <c r="J10" s="653">
        <v>0</v>
      </c>
      <c r="K10" s="654">
        <v>0</v>
      </c>
      <c r="L10" s="315"/>
      <c r="M10" s="315"/>
    </row>
    <row r="11" spans="1:13" s="642" customFormat="1" ht="15">
      <c r="A11" s="652">
        <v>2</v>
      </c>
      <c r="B11" s="306" t="s">
        <v>671</v>
      </c>
      <c r="C11" s="653">
        <v>0</v>
      </c>
      <c r="D11" s="653">
        <v>0</v>
      </c>
      <c r="E11" s="653">
        <v>0</v>
      </c>
      <c r="F11" s="653">
        <v>0</v>
      </c>
      <c r="G11" s="653">
        <v>0</v>
      </c>
      <c r="H11" s="653">
        <v>0</v>
      </c>
      <c r="I11" s="653">
        <v>0</v>
      </c>
      <c r="J11" s="653">
        <v>0</v>
      </c>
      <c r="K11" s="654">
        <v>0</v>
      </c>
      <c r="L11" s="315"/>
      <c r="M11" s="315"/>
    </row>
    <row r="12" spans="1:13" s="642" customFormat="1" ht="15">
      <c r="A12" s="652">
        <v>3</v>
      </c>
      <c r="B12" s="306" t="s">
        <v>844</v>
      </c>
      <c r="C12" s="653">
        <v>0</v>
      </c>
      <c r="D12" s="653">
        <v>0</v>
      </c>
      <c r="E12" s="653">
        <v>0</v>
      </c>
      <c r="F12" s="653">
        <v>0</v>
      </c>
      <c r="G12" s="653">
        <v>0</v>
      </c>
      <c r="H12" s="653">
        <v>0</v>
      </c>
      <c r="I12" s="653">
        <v>0</v>
      </c>
      <c r="J12" s="653">
        <v>0</v>
      </c>
      <c r="K12" s="654">
        <v>0</v>
      </c>
      <c r="L12" s="315"/>
      <c r="M12" s="315"/>
    </row>
    <row r="13" spans="1:13" s="642" customFormat="1" ht="15">
      <c r="A13" s="652">
        <v>4</v>
      </c>
      <c r="B13" s="306" t="s">
        <v>673</v>
      </c>
      <c r="C13" s="653">
        <v>0</v>
      </c>
      <c r="D13" s="653">
        <v>0</v>
      </c>
      <c r="E13" s="653">
        <v>0</v>
      </c>
      <c r="F13" s="653">
        <v>0</v>
      </c>
      <c r="G13" s="653">
        <v>0</v>
      </c>
      <c r="H13" s="653">
        <v>0</v>
      </c>
      <c r="I13" s="653">
        <v>0</v>
      </c>
      <c r="J13" s="653">
        <v>0</v>
      </c>
      <c r="K13" s="654">
        <v>0</v>
      </c>
      <c r="L13" s="315"/>
      <c r="M13" s="315"/>
    </row>
    <row r="14" spans="1:13" s="642" customFormat="1" ht="15">
      <c r="A14" s="652">
        <v>5</v>
      </c>
      <c r="B14" s="306" t="s">
        <v>674</v>
      </c>
      <c r="C14" s="653">
        <v>0</v>
      </c>
      <c r="D14" s="653">
        <v>0</v>
      </c>
      <c r="E14" s="653">
        <v>0</v>
      </c>
      <c r="F14" s="653">
        <v>0</v>
      </c>
      <c r="G14" s="653">
        <v>0</v>
      </c>
      <c r="H14" s="653">
        <v>0</v>
      </c>
      <c r="I14" s="653">
        <v>0</v>
      </c>
      <c r="J14" s="653">
        <v>0</v>
      </c>
      <c r="K14" s="654">
        <v>0</v>
      </c>
      <c r="L14" s="315"/>
      <c r="M14" s="315"/>
    </row>
    <row r="15" spans="1:13" s="642" customFormat="1" ht="15">
      <c r="A15" s="652">
        <v>6</v>
      </c>
      <c r="B15" s="306" t="s">
        <v>675</v>
      </c>
      <c r="C15" s="653">
        <v>0</v>
      </c>
      <c r="D15" s="653">
        <v>0</v>
      </c>
      <c r="E15" s="653">
        <v>0</v>
      </c>
      <c r="F15" s="653">
        <v>0</v>
      </c>
      <c r="G15" s="653">
        <v>0</v>
      </c>
      <c r="H15" s="653">
        <v>0</v>
      </c>
      <c r="I15" s="653">
        <v>0</v>
      </c>
      <c r="J15" s="653">
        <v>0</v>
      </c>
      <c r="K15" s="654">
        <v>0</v>
      </c>
      <c r="L15" s="315"/>
      <c r="M15" s="315"/>
    </row>
    <row r="16" spans="1:13" s="642" customFormat="1" ht="15">
      <c r="A16" s="652">
        <v>7</v>
      </c>
      <c r="B16" s="306" t="s">
        <v>676</v>
      </c>
      <c r="C16" s="653">
        <v>0</v>
      </c>
      <c r="D16" s="653">
        <v>0</v>
      </c>
      <c r="E16" s="653">
        <v>0</v>
      </c>
      <c r="F16" s="653">
        <v>0</v>
      </c>
      <c r="G16" s="653">
        <v>0</v>
      </c>
      <c r="H16" s="653">
        <v>0</v>
      </c>
      <c r="I16" s="653">
        <v>0</v>
      </c>
      <c r="J16" s="653">
        <v>0</v>
      </c>
      <c r="K16" s="654">
        <v>0</v>
      </c>
      <c r="L16" s="315"/>
      <c r="M16" s="315"/>
    </row>
    <row r="17" spans="1:13" s="642" customFormat="1" ht="15">
      <c r="A17" s="652">
        <v>8</v>
      </c>
      <c r="B17" s="306" t="s">
        <v>677</v>
      </c>
      <c r="C17" s="653">
        <v>0</v>
      </c>
      <c r="D17" s="653">
        <v>0</v>
      </c>
      <c r="E17" s="653">
        <v>0</v>
      </c>
      <c r="F17" s="653">
        <v>0</v>
      </c>
      <c r="G17" s="653">
        <v>0</v>
      </c>
      <c r="H17" s="653">
        <v>0</v>
      </c>
      <c r="I17" s="653">
        <v>0</v>
      </c>
      <c r="J17" s="653">
        <v>0</v>
      </c>
      <c r="K17" s="654">
        <v>0</v>
      </c>
      <c r="L17" s="315"/>
      <c r="M17" s="315"/>
    </row>
    <row r="18" spans="1:13" s="642" customFormat="1" ht="15">
      <c r="A18" s="652">
        <v>9</v>
      </c>
      <c r="B18" s="306" t="s">
        <v>678</v>
      </c>
      <c r="C18" s="653">
        <v>0</v>
      </c>
      <c r="D18" s="653">
        <v>0</v>
      </c>
      <c r="E18" s="653">
        <v>0</v>
      </c>
      <c r="F18" s="653">
        <v>0</v>
      </c>
      <c r="G18" s="653">
        <v>0</v>
      </c>
      <c r="H18" s="653">
        <v>0</v>
      </c>
      <c r="I18" s="653">
        <v>0</v>
      </c>
      <c r="J18" s="653">
        <v>0</v>
      </c>
      <c r="K18" s="654">
        <v>0</v>
      </c>
      <c r="L18" s="315"/>
      <c r="M18" s="315"/>
    </row>
    <row r="19" spans="1:13" s="642" customFormat="1" ht="15">
      <c r="A19" s="652">
        <v>10</v>
      </c>
      <c r="B19" s="306" t="s">
        <v>679</v>
      </c>
      <c r="C19" s="653">
        <v>0</v>
      </c>
      <c r="D19" s="653">
        <v>0</v>
      </c>
      <c r="E19" s="653">
        <v>0</v>
      </c>
      <c r="F19" s="653">
        <v>0</v>
      </c>
      <c r="G19" s="653">
        <v>0</v>
      </c>
      <c r="H19" s="653">
        <v>0</v>
      </c>
      <c r="I19" s="653">
        <v>0</v>
      </c>
      <c r="J19" s="653">
        <v>0</v>
      </c>
      <c r="K19" s="654">
        <v>0</v>
      </c>
      <c r="L19" s="315"/>
      <c r="M19" s="315"/>
    </row>
    <row r="20" spans="1:13" s="642" customFormat="1" ht="15">
      <c r="A20" s="652">
        <v>11</v>
      </c>
      <c r="B20" s="306" t="s">
        <v>680</v>
      </c>
      <c r="C20" s="653">
        <v>0</v>
      </c>
      <c r="D20" s="653">
        <v>0</v>
      </c>
      <c r="E20" s="653">
        <v>0</v>
      </c>
      <c r="F20" s="653">
        <v>0</v>
      </c>
      <c r="G20" s="653">
        <v>0</v>
      </c>
      <c r="H20" s="653">
        <v>0</v>
      </c>
      <c r="I20" s="653">
        <v>0</v>
      </c>
      <c r="J20" s="653">
        <v>0</v>
      </c>
      <c r="K20" s="654">
        <v>0</v>
      </c>
      <c r="L20" s="315"/>
      <c r="M20" s="315"/>
    </row>
    <row r="21" spans="1:13" s="642" customFormat="1" ht="15">
      <c r="A21" s="652">
        <v>12</v>
      </c>
      <c r="B21" s="306" t="s">
        <v>681</v>
      </c>
      <c r="C21" s="653">
        <v>0</v>
      </c>
      <c r="D21" s="653">
        <v>0</v>
      </c>
      <c r="E21" s="653">
        <v>0</v>
      </c>
      <c r="F21" s="653">
        <v>0</v>
      </c>
      <c r="G21" s="653">
        <v>0</v>
      </c>
      <c r="H21" s="653">
        <v>0</v>
      </c>
      <c r="I21" s="653">
        <v>0</v>
      </c>
      <c r="J21" s="653">
        <v>0</v>
      </c>
      <c r="K21" s="654">
        <v>0</v>
      </c>
      <c r="L21" s="315"/>
      <c r="M21" s="315"/>
    </row>
    <row r="22" spans="1:13" s="642" customFormat="1" ht="15">
      <c r="A22" s="652">
        <v>13</v>
      </c>
      <c r="B22" s="306" t="s">
        <v>682</v>
      </c>
      <c r="C22" s="653">
        <v>0</v>
      </c>
      <c r="D22" s="653">
        <v>0</v>
      </c>
      <c r="E22" s="653">
        <v>0</v>
      </c>
      <c r="F22" s="653">
        <v>0</v>
      </c>
      <c r="G22" s="653">
        <v>0</v>
      </c>
      <c r="H22" s="653">
        <v>0</v>
      </c>
      <c r="I22" s="653">
        <v>0</v>
      </c>
      <c r="J22" s="653">
        <v>0</v>
      </c>
      <c r="K22" s="654">
        <v>0</v>
      </c>
      <c r="L22" s="315"/>
      <c r="M22" s="315"/>
    </row>
    <row r="23" spans="1:13" s="642" customFormat="1" ht="15">
      <c r="A23" s="652">
        <v>14</v>
      </c>
      <c r="B23" s="306" t="s">
        <v>683</v>
      </c>
      <c r="C23" s="653">
        <v>0</v>
      </c>
      <c r="D23" s="653">
        <v>0</v>
      </c>
      <c r="E23" s="653">
        <v>0</v>
      </c>
      <c r="F23" s="653">
        <v>0</v>
      </c>
      <c r="G23" s="653">
        <v>0</v>
      </c>
      <c r="H23" s="653">
        <v>0</v>
      </c>
      <c r="I23" s="653">
        <v>0</v>
      </c>
      <c r="J23" s="653">
        <v>0</v>
      </c>
      <c r="K23" s="654">
        <v>0</v>
      </c>
      <c r="L23" s="315"/>
      <c r="M23" s="315"/>
    </row>
    <row r="24" spans="1:13" s="642" customFormat="1" ht="15">
      <c r="A24" s="652">
        <v>15</v>
      </c>
      <c r="B24" s="306" t="s">
        <v>684</v>
      </c>
      <c r="C24" s="653">
        <v>0</v>
      </c>
      <c r="D24" s="653">
        <v>0</v>
      </c>
      <c r="E24" s="653">
        <v>0</v>
      </c>
      <c r="F24" s="653">
        <v>0</v>
      </c>
      <c r="G24" s="653">
        <v>0</v>
      </c>
      <c r="H24" s="653">
        <v>0</v>
      </c>
      <c r="I24" s="653">
        <v>0</v>
      </c>
      <c r="J24" s="653">
        <v>0</v>
      </c>
      <c r="K24" s="654">
        <v>0</v>
      </c>
      <c r="L24" s="315"/>
      <c r="M24" s="315"/>
    </row>
    <row r="25" spans="1:13" s="642" customFormat="1" ht="15">
      <c r="A25" s="652">
        <v>16</v>
      </c>
      <c r="B25" s="306" t="s">
        <v>685</v>
      </c>
      <c r="C25" s="653">
        <v>0</v>
      </c>
      <c r="D25" s="653">
        <v>0</v>
      </c>
      <c r="E25" s="653">
        <v>0</v>
      </c>
      <c r="F25" s="653">
        <v>0</v>
      </c>
      <c r="G25" s="653">
        <v>0</v>
      </c>
      <c r="H25" s="653">
        <v>0</v>
      </c>
      <c r="I25" s="653">
        <v>0</v>
      </c>
      <c r="J25" s="653">
        <v>0</v>
      </c>
      <c r="K25" s="654">
        <v>0</v>
      </c>
      <c r="L25" s="315"/>
      <c r="M25" s="315"/>
    </row>
    <row r="26" spans="1:13" s="642" customFormat="1" ht="15">
      <c r="A26" s="652">
        <v>17</v>
      </c>
      <c r="B26" s="306" t="s">
        <v>686</v>
      </c>
      <c r="C26" s="653">
        <v>0</v>
      </c>
      <c r="D26" s="653">
        <v>0</v>
      </c>
      <c r="E26" s="653">
        <v>0</v>
      </c>
      <c r="F26" s="653">
        <v>0</v>
      </c>
      <c r="G26" s="653">
        <v>0</v>
      </c>
      <c r="H26" s="653">
        <v>0</v>
      </c>
      <c r="I26" s="653">
        <v>0</v>
      </c>
      <c r="J26" s="653">
        <v>0</v>
      </c>
      <c r="K26" s="654">
        <v>0</v>
      </c>
      <c r="L26" s="315"/>
      <c r="M26" s="315"/>
    </row>
    <row r="27" spans="1:13" s="642" customFormat="1" ht="15">
      <c r="A27" s="652">
        <v>18</v>
      </c>
      <c r="B27" s="306" t="s">
        <v>687</v>
      </c>
      <c r="C27" s="653">
        <v>0</v>
      </c>
      <c r="D27" s="653">
        <v>0</v>
      </c>
      <c r="E27" s="653">
        <v>0</v>
      </c>
      <c r="F27" s="653">
        <v>0</v>
      </c>
      <c r="G27" s="653">
        <v>0</v>
      </c>
      <c r="H27" s="653">
        <v>0</v>
      </c>
      <c r="I27" s="653">
        <v>0</v>
      </c>
      <c r="J27" s="653">
        <v>0</v>
      </c>
      <c r="K27" s="654">
        <v>0</v>
      </c>
      <c r="L27" s="315"/>
      <c r="M27" s="315"/>
    </row>
    <row r="28" spans="1:13" s="642" customFormat="1" ht="15">
      <c r="A28" s="652">
        <v>19</v>
      </c>
      <c r="B28" s="306" t="s">
        <v>688</v>
      </c>
      <c r="C28" s="653">
        <v>0</v>
      </c>
      <c r="D28" s="653">
        <v>0</v>
      </c>
      <c r="E28" s="653">
        <v>0</v>
      </c>
      <c r="F28" s="653">
        <v>0</v>
      </c>
      <c r="G28" s="653">
        <v>0</v>
      </c>
      <c r="H28" s="653">
        <v>0</v>
      </c>
      <c r="I28" s="653">
        <v>0</v>
      </c>
      <c r="J28" s="653">
        <v>0</v>
      </c>
      <c r="K28" s="654">
        <v>0</v>
      </c>
      <c r="L28" s="315"/>
      <c r="M28" s="315"/>
    </row>
    <row r="29" spans="1:13" s="642" customFormat="1" ht="15">
      <c r="A29" s="652">
        <v>20</v>
      </c>
      <c r="B29" s="306" t="s">
        <v>689</v>
      </c>
      <c r="C29" s="653">
        <v>0</v>
      </c>
      <c r="D29" s="653">
        <v>0</v>
      </c>
      <c r="E29" s="653">
        <v>0</v>
      </c>
      <c r="F29" s="653">
        <v>0</v>
      </c>
      <c r="G29" s="653">
        <v>0</v>
      </c>
      <c r="H29" s="653">
        <v>0</v>
      </c>
      <c r="I29" s="653">
        <v>0</v>
      </c>
      <c r="J29" s="653">
        <v>0</v>
      </c>
      <c r="K29" s="654">
        <v>0</v>
      </c>
      <c r="L29" s="315"/>
      <c r="M29" s="315"/>
    </row>
    <row r="30" spans="1:13" s="642" customFormat="1" ht="15">
      <c r="A30" s="652">
        <v>21</v>
      </c>
      <c r="B30" s="306" t="s">
        <v>690</v>
      </c>
      <c r="C30" s="653">
        <v>0</v>
      </c>
      <c r="D30" s="653">
        <v>0</v>
      </c>
      <c r="E30" s="653">
        <v>0</v>
      </c>
      <c r="F30" s="653">
        <v>0</v>
      </c>
      <c r="G30" s="653">
        <v>0</v>
      </c>
      <c r="H30" s="653">
        <v>0</v>
      </c>
      <c r="I30" s="653">
        <v>0</v>
      </c>
      <c r="J30" s="653">
        <v>0</v>
      </c>
      <c r="K30" s="654">
        <v>0</v>
      </c>
      <c r="L30" s="315"/>
      <c r="M30" s="315"/>
    </row>
    <row r="31" spans="1:13" s="642" customFormat="1" ht="15">
      <c r="A31" s="652">
        <v>22</v>
      </c>
      <c r="B31" s="306" t="s">
        <v>691</v>
      </c>
      <c r="C31" s="653">
        <v>0</v>
      </c>
      <c r="D31" s="653">
        <v>0</v>
      </c>
      <c r="E31" s="653">
        <v>0</v>
      </c>
      <c r="F31" s="653">
        <v>0</v>
      </c>
      <c r="G31" s="653">
        <v>0</v>
      </c>
      <c r="H31" s="653">
        <v>0</v>
      </c>
      <c r="I31" s="653">
        <v>0</v>
      </c>
      <c r="J31" s="653">
        <v>0</v>
      </c>
      <c r="K31" s="654">
        <v>0</v>
      </c>
      <c r="L31" s="315"/>
      <c r="M31" s="315"/>
    </row>
    <row r="32" spans="1:13" s="642" customFormat="1" ht="15">
      <c r="A32" s="652">
        <v>23</v>
      </c>
      <c r="B32" s="306" t="s">
        <v>692</v>
      </c>
      <c r="C32" s="653">
        <v>0</v>
      </c>
      <c r="D32" s="653">
        <v>0</v>
      </c>
      <c r="E32" s="653">
        <v>0</v>
      </c>
      <c r="F32" s="653">
        <v>0</v>
      </c>
      <c r="G32" s="653">
        <v>0</v>
      </c>
      <c r="H32" s="653">
        <v>0</v>
      </c>
      <c r="I32" s="653">
        <v>0</v>
      </c>
      <c r="J32" s="653">
        <v>0</v>
      </c>
      <c r="K32" s="654">
        <v>0</v>
      </c>
      <c r="L32" s="315"/>
      <c r="M32" s="315"/>
    </row>
    <row r="33" spans="1:13" s="642" customFormat="1" ht="15">
      <c r="A33" s="652">
        <v>24</v>
      </c>
      <c r="B33" s="306" t="s">
        <v>715</v>
      </c>
      <c r="C33" s="653">
        <v>0</v>
      </c>
      <c r="D33" s="653">
        <v>0</v>
      </c>
      <c r="E33" s="653">
        <v>0</v>
      </c>
      <c r="F33" s="653">
        <v>0</v>
      </c>
      <c r="G33" s="653">
        <v>0</v>
      </c>
      <c r="H33" s="653">
        <v>0</v>
      </c>
      <c r="I33" s="653">
        <v>0</v>
      </c>
      <c r="J33" s="653">
        <v>0</v>
      </c>
      <c r="K33" s="654">
        <v>0</v>
      </c>
      <c r="L33" s="315"/>
      <c r="M33" s="315"/>
    </row>
    <row r="34" spans="1:13" s="642" customFormat="1" ht="15">
      <c r="A34" s="652">
        <v>25</v>
      </c>
      <c r="B34" s="306" t="s">
        <v>693</v>
      </c>
      <c r="C34" s="653">
        <v>0</v>
      </c>
      <c r="D34" s="653">
        <v>0</v>
      </c>
      <c r="E34" s="653">
        <v>0</v>
      </c>
      <c r="F34" s="653">
        <v>0</v>
      </c>
      <c r="G34" s="653">
        <v>0</v>
      </c>
      <c r="H34" s="653">
        <v>0</v>
      </c>
      <c r="I34" s="653">
        <v>0</v>
      </c>
      <c r="J34" s="653">
        <v>0</v>
      </c>
      <c r="K34" s="654">
        <v>0</v>
      </c>
      <c r="L34" s="315"/>
      <c r="M34" s="315"/>
    </row>
    <row r="35" spans="1:13" s="642" customFormat="1" ht="15">
      <c r="A35" s="652">
        <v>26</v>
      </c>
      <c r="B35" s="306" t="s">
        <v>694</v>
      </c>
      <c r="C35" s="653">
        <v>0</v>
      </c>
      <c r="D35" s="653">
        <v>0</v>
      </c>
      <c r="E35" s="653">
        <v>0</v>
      </c>
      <c r="F35" s="653">
        <v>0</v>
      </c>
      <c r="G35" s="653">
        <v>0</v>
      </c>
      <c r="H35" s="653">
        <v>0</v>
      </c>
      <c r="I35" s="653">
        <v>0</v>
      </c>
      <c r="J35" s="653">
        <v>0</v>
      </c>
      <c r="K35" s="654">
        <v>0</v>
      </c>
      <c r="L35" s="315"/>
      <c r="M35" s="315"/>
    </row>
    <row r="36" spans="1:13" s="642" customFormat="1" ht="15">
      <c r="A36" s="652">
        <v>27</v>
      </c>
      <c r="B36" s="306" t="s">
        <v>695</v>
      </c>
      <c r="C36" s="653">
        <v>0</v>
      </c>
      <c r="D36" s="653">
        <v>0</v>
      </c>
      <c r="E36" s="653">
        <v>0</v>
      </c>
      <c r="F36" s="653">
        <v>0</v>
      </c>
      <c r="G36" s="653">
        <v>0</v>
      </c>
      <c r="H36" s="653">
        <v>0</v>
      </c>
      <c r="I36" s="653">
        <v>0</v>
      </c>
      <c r="J36" s="653">
        <v>0</v>
      </c>
      <c r="K36" s="654">
        <v>0</v>
      </c>
      <c r="L36" s="315"/>
      <c r="M36" s="315"/>
    </row>
    <row r="37" spans="1:13" s="642" customFormat="1" ht="15">
      <c r="A37" s="652">
        <v>28</v>
      </c>
      <c r="B37" s="306" t="s">
        <v>696</v>
      </c>
      <c r="C37" s="653">
        <v>0</v>
      </c>
      <c r="D37" s="653">
        <v>0</v>
      </c>
      <c r="E37" s="653">
        <v>0</v>
      </c>
      <c r="F37" s="653">
        <v>0</v>
      </c>
      <c r="G37" s="653">
        <v>0</v>
      </c>
      <c r="H37" s="653">
        <v>0</v>
      </c>
      <c r="I37" s="653">
        <v>0</v>
      </c>
      <c r="J37" s="653">
        <v>0</v>
      </c>
      <c r="K37" s="654">
        <v>0</v>
      </c>
      <c r="L37" s="315"/>
      <c r="M37" s="315"/>
    </row>
    <row r="38" spans="1:13" s="642" customFormat="1" ht="15">
      <c r="A38" s="652">
        <v>29</v>
      </c>
      <c r="B38" s="306" t="s">
        <v>716</v>
      </c>
      <c r="C38" s="653">
        <v>0</v>
      </c>
      <c r="D38" s="653">
        <v>0</v>
      </c>
      <c r="E38" s="653">
        <v>0</v>
      </c>
      <c r="F38" s="653">
        <v>0</v>
      </c>
      <c r="G38" s="653">
        <v>0</v>
      </c>
      <c r="H38" s="653">
        <v>0</v>
      </c>
      <c r="I38" s="653">
        <v>0</v>
      </c>
      <c r="J38" s="653">
        <v>0</v>
      </c>
      <c r="K38" s="654">
        <v>0</v>
      </c>
      <c r="L38" s="315"/>
      <c r="M38" s="315"/>
    </row>
    <row r="39" spans="1:13" s="642" customFormat="1" ht="15">
      <c r="A39" s="652">
        <v>30</v>
      </c>
      <c r="B39" s="306" t="s">
        <v>697</v>
      </c>
      <c r="C39" s="653">
        <v>0</v>
      </c>
      <c r="D39" s="653">
        <v>0</v>
      </c>
      <c r="E39" s="653">
        <v>0</v>
      </c>
      <c r="F39" s="653">
        <v>0</v>
      </c>
      <c r="G39" s="653">
        <v>0</v>
      </c>
      <c r="H39" s="653">
        <v>0</v>
      </c>
      <c r="I39" s="653">
        <v>0</v>
      </c>
      <c r="J39" s="653">
        <v>0</v>
      </c>
      <c r="K39" s="654">
        <v>0</v>
      </c>
      <c r="L39" s="315"/>
      <c r="M39" s="315"/>
    </row>
    <row r="40" spans="1:13" s="642" customFormat="1" ht="15">
      <c r="A40" s="652">
        <v>31</v>
      </c>
      <c r="B40" s="306" t="s">
        <v>698</v>
      </c>
      <c r="C40" s="653">
        <v>0</v>
      </c>
      <c r="D40" s="653">
        <v>0</v>
      </c>
      <c r="E40" s="653">
        <v>0</v>
      </c>
      <c r="F40" s="653">
        <v>0</v>
      </c>
      <c r="G40" s="653">
        <v>0</v>
      </c>
      <c r="H40" s="653">
        <v>0</v>
      </c>
      <c r="I40" s="653">
        <v>0</v>
      </c>
      <c r="J40" s="653">
        <v>0</v>
      </c>
      <c r="K40" s="654">
        <v>0</v>
      </c>
      <c r="L40" s="315"/>
      <c r="M40" s="315"/>
    </row>
    <row r="41" spans="1:13" s="642" customFormat="1" ht="15">
      <c r="A41" s="652">
        <v>32</v>
      </c>
      <c r="B41" s="306" t="s">
        <v>699</v>
      </c>
      <c r="C41" s="653">
        <v>0</v>
      </c>
      <c r="D41" s="653">
        <v>0</v>
      </c>
      <c r="E41" s="653">
        <v>0</v>
      </c>
      <c r="F41" s="653">
        <v>0</v>
      </c>
      <c r="G41" s="653">
        <v>0</v>
      </c>
      <c r="H41" s="653">
        <v>0</v>
      </c>
      <c r="I41" s="653">
        <v>0</v>
      </c>
      <c r="J41" s="653">
        <v>0</v>
      </c>
      <c r="K41" s="654">
        <v>0</v>
      </c>
      <c r="L41" s="315"/>
      <c r="M41" s="315"/>
    </row>
    <row r="42" spans="1:13" s="642" customFormat="1" ht="15">
      <c r="A42" s="652">
        <v>33</v>
      </c>
      <c r="B42" s="306" t="s">
        <v>700</v>
      </c>
      <c r="C42" s="653">
        <v>0</v>
      </c>
      <c r="D42" s="653">
        <v>0</v>
      </c>
      <c r="E42" s="653">
        <v>0</v>
      </c>
      <c r="F42" s="653">
        <v>0</v>
      </c>
      <c r="G42" s="653">
        <v>0</v>
      </c>
      <c r="H42" s="653">
        <v>0</v>
      </c>
      <c r="I42" s="653">
        <v>0</v>
      </c>
      <c r="J42" s="653">
        <v>0</v>
      </c>
      <c r="K42" s="654">
        <v>0</v>
      </c>
      <c r="L42" s="315"/>
      <c r="M42" s="315"/>
    </row>
    <row r="43" spans="1:13" s="642" customFormat="1" ht="15">
      <c r="A43" s="652">
        <v>34</v>
      </c>
      <c r="B43" s="306" t="s">
        <v>701</v>
      </c>
      <c r="C43" s="653">
        <v>0</v>
      </c>
      <c r="D43" s="653">
        <v>0</v>
      </c>
      <c r="E43" s="653">
        <v>0</v>
      </c>
      <c r="F43" s="653">
        <v>0</v>
      </c>
      <c r="G43" s="653">
        <v>0</v>
      </c>
      <c r="H43" s="653">
        <v>0</v>
      </c>
      <c r="I43" s="653">
        <v>0</v>
      </c>
      <c r="J43" s="653">
        <v>0</v>
      </c>
      <c r="K43" s="654">
        <v>0</v>
      </c>
      <c r="L43" s="315"/>
      <c r="M43" s="315"/>
    </row>
    <row r="44" spans="1:13" s="642" customFormat="1" ht="15">
      <c r="A44" s="652">
        <v>35</v>
      </c>
      <c r="B44" s="306" t="s">
        <v>702</v>
      </c>
      <c r="C44" s="653">
        <v>0</v>
      </c>
      <c r="D44" s="653">
        <v>0</v>
      </c>
      <c r="E44" s="653">
        <v>0</v>
      </c>
      <c r="F44" s="653">
        <v>0</v>
      </c>
      <c r="G44" s="653">
        <v>0</v>
      </c>
      <c r="H44" s="653">
        <v>0</v>
      </c>
      <c r="I44" s="653">
        <v>0</v>
      </c>
      <c r="J44" s="653">
        <v>0</v>
      </c>
      <c r="K44" s="654">
        <v>0</v>
      </c>
      <c r="L44" s="315"/>
      <c r="M44" s="315"/>
    </row>
    <row r="45" spans="1:13" s="642" customFormat="1" ht="15">
      <c r="A45" s="652">
        <v>36</v>
      </c>
      <c r="B45" s="306" t="s">
        <v>717</v>
      </c>
      <c r="C45" s="653">
        <v>0</v>
      </c>
      <c r="D45" s="653">
        <v>0</v>
      </c>
      <c r="E45" s="653">
        <v>0</v>
      </c>
      <c r="F45" s="653">
        <v>0</v>
      </c>
      <c r="G45" s="653">
        <v>0</v>
      </c>
      <c r="H45" s="653">
        <v>0</v>
      </c>
      <c r="I45" s="653">
        <v>0</v>
      </c>
      <c r="J45" s="653">
        <v>0</v>
      </c>
      <c r="K45" s="654">
        <v>0</v>
      </c>
      <c r="L45" s="315"/>
      <c r="M45" s="315"/>
    </row>
    <row r="46" spans="1:13" s="642" customFormat="1" ht="15">
      <c r="A46" s="652">
        <v>37</v>
      </c>
      <c r="B46" s="306" t="s">
        <v>703</v>
      </c>
      <c r="C46" s="653">
        <v>0</v>
      </c>
      <c r="D46" s="653">
        <v>0</v>
      </c>
      <c r="E46" s="653">
        <v>0</v>
      </c>
      <c r="F46" s="653">
        <v>0</v>
      </c>
      <c r="G46" s="653">
        <v>0</v>
      </c>
      <c r="H46" s="653">
        <v>0</v>
      </c>
      <c r="I46" s="653">
        <v>0</v>
      </c>
      <c r="J46" s="653">
        <v>0</v>
      </c>
      <c r="K46" s="654">
        <v>0</v>
      </c>
      <c r="L46" s="315"/>
      <c r="M46" s="315"/>
    </row>
    <row r="47" spans="1:13" s="642" customFormat="1" ht="15">
      <c r="A47" s="652">
        <v>38</v>
      </c>
      <c r="B47" s="306" t="s">
        <v>704</v>
      </c>
      <c r="C47" s="653">
        <v>0</v>
      </c>
      <c r="D47" s="653">
        <v>0</v>
      </c>
      <c r="E47" s="653">
        <v>0</v>
      </c>
      <c r="F47" s="653">
        <v>0</v>
      </c>
      <c r="G47" s="653">
        <v>0</v>
      </c>
      <c r="H47" s="653">
        <v>0</v>
      </c>
      <c r="I47" s="653">
        <v>0</v>
      </c>
      <c r="J47" s="653">
        <v>0</v>
      </c>
      <c r="K47" s="654">
        <v>0</v>
      </c>
      <c r="L47" s="315"/>
      <c r="M47" s="315"/>
    </row>
    <row r="48" spans="1:13" s="642" customFormat="1" ht="15">
      <c r="A48" s="652">
        <v>39</v>
      </c>
      <c r="B48" s="306" t="s">
        <v>705</v>
      </c>
      <c r="C48" s="653">
        <v>0</v>
      </c>
      <c r="D48" s="653">
        <v>0</v>
      </c>
      <c r="E48" s="653">
        <v>0</v>
      </c>
      <c r="F48" s="653">
        <v>0</v>
      </c>
      <c r="G48" s="653">
        <v>0</v>
      </c>
      <c r="H48" s="653">
        <v>0</v>
      </c>
      <c r="I48" s="653">
        <v>0</v>
      </c>
      <c r="J48" s="653">
        <v>0</v>
      </c>
      <c r="K48" s="654">
        <v>0</v>
      </c>
      <c r="L48" s="315"/>
      <c r="M48" s="315"/>
    </row>
    <row r="49" spans="1:13" s="642" customFormat="1" ht="15">
      <c r="A49" s="652">
        <v>40</v>
      </c>
      <c r="B49" s="306" t="s">
        <v>706</v>
      </c>
      <c r="C49" s="653">
        <v>0</v>
      </c>
      <c r="D49" s="653">
        <v>0</v>
      </c>
      <c r="E49" s="653">
        <v>0</v>
      </c>
      <c r="F49" s="653">
        <v>0</v>
      </c>
      <c r="G49" s="653">
        <v>0</v>
      </c>
      <c r="H49" s="653">
        <v>0</v>
      </c>
      <c r="I49" s="653">
        <v>0</v>
      </c>
      <c r="J49" s="653">
        <v>0</v>
      </c>
      <c r="K49" s="654">
        <v>0</v>
      </c>
      <c r="L49" s="315"/>
      <c r="M49" s="315"/>
    </row>
    <row r="50" spans="1:13" s="642" customFormat="1" ht="15">
      <c r="A50" s="652">
        <v>41</v>
      </c>
      <c r="B50" s="306" t="s">
        <v>707</v>
      </c>
      <c r="C50" s="653">
        <v>0</v>
      </c>
      <c r="D50" s="653">
        <v>0</v>
      </c>
      <c r="E50" s="653">
        <v>0</v>
      </c>
      <c r="F50" s="653">
        <v>0</v>
      </c>
      <c r="G50" s="653">
        <v>0</v>
      </c>
      <c r="H50" s="653">
        <v>0</v>
      </c>
      <c r="I50" s="653">
        <v>0</v>
      </c>
      <c r="J50" s="653">
        <v>0</v>
      </c>
      <c r="K50" s="654">
        <v>0</v>
      </c>
      <c r="L50" s="315"/>
      <c r="M50" s="315"/>
    </row>
    <row r="51" spans="1:13" s="642" customFormat="1" ht="15">
      <c r="A51" s="652">
        <v>42</v>
      </c>
      <c r="B51" s="306" t="s">
        <v>708</v>
      </c>
      <c r="C51" s="653">
        <v>0</v>
      </c>
      <c r="D51" s="653">
        <v>0</v>
      </c>
      <c r="E51" s="653">
        <v>0</v>
      </c>
      <c r="F51" s="653">
        <v>0</v>
      </c>
      <c r="G51" s="653">
        <v>0</v>
      </c>
      <c r="H51" s="653">
        <v>0</v>
      </c>
      <c r="I51" s="653">
        <v>0</v>
      </c>
      <c r="J51" s="653">
        <v>0</v>
      </c>
      <c r="K51" s="654">
        <v>0</v>
      </c>
      <c r="L51" s="315"/>
      <c r="M51" s="315"/>
    </row>
    <row r="52" spans="1:13" s="642" customFormat="1" ht="15">
      <c r="A52" s="652">
        <v>43</v>
      </c>
      <c r="B52" s="306" t="s">
        <v>709</v>
      </c>
      <c r="C52" s="653">
        <v>0</v>
      </c>
      <c r="D52" s="653">
        <v>0</v>
      </c>
      <c r="E52" s="653">
        <v>0</v>
      </c>
      <c r="F52" s="653">
        <v>0</v>
      </c>
      <c r="G52" s="653">
        <v>0</v>
      </c>
      <c r="H52" s="653">
        <v>0</v>
      </c>
      <c r="I52" s="653">
        <v>0</v>
      </c>
      <c r="J52" s="653">
        <v>0</v>
      </c>
      <c r="K52" s="654">
        <v>0</v>
      </c>
      <c r="L52" s="315"/>
      <c r="M52" s="315"/>
    </row>
    <row r="53" spans="1:13" s="642" customFormat="1" ht="15">
      <c r="A53" s="652">
        <v>44</v>
      </c>
      <c r="B53" s="306" t="s">
        <v>710</v>
      </c>
      <c r="C53" s="653">
        <v>0</v>
      </c>
      <c r="D53" s="653">
        <v>0</v>
      </c>
      <c r="E53" s="653">
        <v>0</v>
      </c>
      <c r="F53" s="653">
        <v>0</v>
      </c>
      <c r="G53" s="653">
        <v>0</v>
      </c>
      <c r="H53" s="653">
        <v>0</v>
      </c>
      <c r="I53" s="653">
        <v>0</v>
      </c>
      <c r="J53" s="653">
        <v>0</v>
      </c>
      <c r="K53" s="654">
        <v>0</v>
      </c>
      <c r="L53" s="315"/>
      <c r="M53" s="315"/>
    </row>
    <row r="54" spans="1:13" s="642" customFormat="1" ht="15">
      <c r="A54" s="652">
        <v>45</v>
      </c>
      <c r="B54" s="306" t="s">
        <v>711</v>
      </c>
      <c r="C54" s="653">
        <v>0</v>
      </c>
      <c r="D54" s="653">
        <v>0</v>
      </c>
      <c r="E54" s="653">
        <v>0</v>
      </c>
      <c r="F54" s="653">
        <v>0</v>
      </c>
      <c r="G54" s="653">
        <v>0</v>
      </c>
      <c r="H54" s="653">
        <v>0</v>
      </c>
      <c r="I54" s="653">
        <v>0</v>
      </c>
      <c r="J54" s="653">
        <v>0</v>
      </c>
      <c r="K54" s="654">
        <v>0</v>
      </c>
      <c r="L54" s="315"/>
      <c r="M54" s="315"/>
    </row>
    <row r="55" spans="1:13" s="642" customFormat="1" ht="15">
      <c r="A55" s="652">
        <v>46</v>
      </c>
      <c r="B55" s="306" t="s">
        <v>712</v>
      </c>
      <c r="C55" s="653">
        <v>0</v>
      </c>
      <c r="D55" s="653">
        <v>0</v>
      </c>
      <c r="E55" s="653">
        <v>0</v>
      </c>
      <c r="F55" s="653">
        <v>0</v>
      </c>
      <c r="G55" s="653">
        <v>0</v>
      </c>
      <c r="H55" s="653">
        <v>0</v>
      </c>
      <c r="I55" s="653">
        <v>0</v>
      </c>
      <c r="J55" s="653">
        <v>0</v>
      </c>
      <c r="K55" s="654">
        <v>0</v>
      </c>
      <c r="L55" s="315"/>
      <c r="M55" s="315"/>
    </row>
    <row r="56" spans="1:13" s="642" customFormat="1">
      <c r="A56" s="652">
        <v>47</v>
      </c>
      <c r="B56" s="306" t="s">
        <v>713</v>
      </c>
      <c r="C56" s="655">
        <v>0</v>
      </c>
      <c r="D56" s="655">
        <v>0</v>
      </c>
      <c r="E56" s="655">
        <v>0</v>
      </c>
      <c r="F56" s="655">
        <v>0</v>
      </c>
      <c r="G56" s="655">
        <v>0</v>
      </c>
      <c r="H56" s="655">
        <v>0</v>
      </c>
      <c r="I56" s="655">
        <v>0</v>
      </c>
      <c r="J56" s="655">
        <v>0</v>
      </c>
      <c r="K56" s="655">
        <v>0</v>
      </c>
      <c r="L56" s="315"/>
      <c r="M56" s="315" t="s">
        <v>11</v>
      </c>
    </row>
    <row r="57" spans="1:13" s="642" customFormat="1">
      <c r="A57" s="652">
        <v>48</v>
      </c>
      <c r="B57" s="306" t="s">
        <v>718</v>
      </c>
      <c r="C57" s="655">
        <v>0</v>
      </c>
      <c r="D57" s="655">
        <v>0</v>
      </c>
      <c r="E57" s="655">
        <v>0</v>
      </c>
      <c r="F57" s="655">
        <v>0</v>
      </c>
      <c r="G57" s="655">
        <v>0</v>
      </c>
      <c r="H57" s="655">
        <v>0</v>
      </c>
      <c r="I57" s="655">
        <v>0</v>
      </c>
      <c r="J57" s="655">
        <v>0</v>
      </c>
      <c r="K57" s="655">
        <v>0</v>
      </c>
      <c r="L57" s="315"/>
      <c r="M57" s="315"/>
    </row>
    <row r="58" spans="1:13" s="642" customFormat="1">
      <c r="A58" s="652">
        <v>49</v>
      </c>
      <c r="B58" s="306" t="s">
        <v>719</v>
      </c>
      <c r="C58" s="655">
        <v>0</v>
      </c>
      <c r="D58" s="655">
        <v>0</v>
      </c>
      <c r="E58" s="655">
        <v>0</v>
      </c>
      <c r="F58" s="655">
        <v>0</v>
      </c>
      <c r="G58" s="655">
        <v>0</v>
      </c>
      <c r="H58" s="655">
        <v>0</v>
      </c>
      <c r="I58" s="655">
        <v>0</v>
      </c>
      <c r="J58" s="655">
        <v>0</v>
      </c>
      <c r="K58" s="655">
        <v>0</v>
      </c>
      <c r="L58" s="315"/>
      <c r="M58" s="315"/>
    </row>
    <row r="59" spans="1:13" s="642" customFormat="1">
      <c r="A59" s="652">
        <v>50</v>
      </c>
      <c r="B59" s="306" t="s">
        <v>714</v>
      </c>
      <c r="C59" s="655">
        <v>0</v>
      </c>
      <c r="D59" s="655">
        <v>0</v>
      </c>
      <c r="E59" s="655">
        <v>0</v>
      </c>
      <c r="F59" s="655">
        <v>0</v>
      </c>
      <c r="G59" s="655">
        <v>0</v>
      </c>
      <c r="H59" s="655">
        <v>0</v>
      </c>
      <c r="I59" s="655">
        <v>0</v>
      </c>
      <c r="J59" s="655">
        <v>0</v>
      </c>
      <c r="K59" s="655">
        <v>0</v>
      </c>
      <c r="L59" s="315"/>
      <c r="M59" s="315"/>
    </row>
    <row r="60" spans="1:13" s="642" customFormat="1">
      <c r="A60" s="652">
        <v>51</v>
      </c>
      <c r="B60" s="306" t="s">
        <v>720</v>
      </c>
      <c r="C60" s="655">
        <v>0</v>
      </c>
      <c r="D60" s="655">
        <v>0</v>
      </c>
      <c r="E60" s="655">
        <v>0</v>
      </c>
      <c r="F60" s="655">
        <v>0</v>
      </c>
      <c r="G60" s="655">
        <v>0</v>
      </c>
      <c r="H60" s="655">
        <v>0</v>
      </c>
      <c r="I60" s="655">
        <v>0</v>
      </c>
      <c r="J60" s="655">
        <v>0</v>
      </c>
      <c r="K60" s="655">
        <v>0</v>
      </c>
      <c r="L60" s="315"/>
      <c r="M60" s="315"/>
    </row>
    <row r="61" spans="1:13">
      <c r="A61" s="1409" t="s">
        <v>19</v>
      </c>
      <c r="B61" s="1410"/>
      <c r="C61" s="655"/>
      <c r="D61" s="655"/>
      <c r="E61" s="656">
        <f>SUM(E10:E60)</f>
        <v>0</v>
      </c>
      <c r="F61" s="656">
        <f t="shared" ref="F61:K61" si="0">SUM(F10:F60)</f>
        <v>0</v>
      </c>
      <c r="G61" s="656">
        <f t="shared" si="0"/>
        <v>0</v>
      </c>
      <c r="H61" s="656">
        <f t="shared" si="0"/>
        <v>0</v>
      </c>
      <c r="I61" s="656">
        <f t="shared" si="0"/>
        <v>0</v>
      </c>
      <c r="J61" s="656">
        <f t="shared" si="0"/>
        <v>0</v>
      </c>
      <c r="K61" s="656">
        <f t="shared" si="0"/>
        <v>0</v>
      </c>
      <c r="L61" s="315"/>
      <c r="M61" s="315"/>
    </row>
    <row r="64" spans="1:13" ht="12.75" customHeight="1">
      <c r="A64" s="526"/>
      <c r="B64" s="526"/>
      <c r="C64" s="526"/>
      <c r="D64" s="526"/>
      <c r="E64" s="526"/>
      <c r="F64" s="526"/>
    </row>
    <row r="65" spans="1:11" ht="12.75" customHeight="1">
      <c r="A65" s="526" t="s">
        <v>12</v>
      </c>
      <c r="B65" s="526"/>
      <c r="C65" s="526"/>
      <c r="D65" s="526"/>
      <c r="E65" s="526"/>
      <c r="F65" s="526"/>
      <c r="G65" s="1354" t="s">
        <v>13</v>
      </c>
      <c r="H65" s="1354"/>
      <c r="I65" s="1354"/>
      <c r="J65" s="1354"/>
      <c r="K65" s="1354"/>
    </row>
    <row r="66" spans="1:11" ht="12.75" customHeight="1">
      <c r="A66" s="526"/>
      <c r="B66" s="526"/>
      <c r="C66" s="526"/>
      <c r="D66" s="526"/>
      <c r="E66" s="526"/>
      <c r="F66" s="526"/>
      <c r="G66" s="1354" t="s">
        <v>14</v>
      </c>
      <c r="H66" s="1354"/>
      <c r="I66" s="1354"/>
      <c r="J66" s="1354"/>
      <c r="K66" s="1354"/>
    </row>
    <row r="67" spans="1:11" ht="12.75" customHeight="1">
      <c r="F67" s="526"/>
      <c r="H67" s="527" t="s">
        <v>77</v>
      </c>
      <c r="I67" s="527"/>
      <c r="J67" s="527"/>
    </row>
    <row r="68" spans="1:11">
      <c r="H68" s="648" t="s">
        <v>76</v>
      </c>
      <c r="I68" s="648"/>
      <c r="J68" s="648"/>
    </row>
  </sheetData>
  <mergeCells count="15">
    <mergeCell ref="J7:J8"/>
    <mergeCell ref="K7:K8"/>
    <mergeCell ref="A61:B61"/>
    <mergeCell ref="G65:K65"/>
    <mergeCell ref="G66:K66"/>
    <mergeCell ref="A7:A8"/>
    <mergeCell ref="B7:B8"/>
    <mergeCell ref="C7:E7"/>
    <mergeCell ref="F7:H7"/>
    <mergeCell ref="I7:I8"/>
    <mergeCell ref="A2:K2"/>
    <mergeCell ref="A3:K3"/>
    <mergeCell ref="A5:K5"/>
    <mergeCell ref="A6:C6"/>
    <mergeCell ref="I6:K6"/>
  </mergeCells>
  <printOptions horizontalCentered="1"/>
  <pageMargins left="0.16" right="0.16" top="0.28999999999999998" bottom="0" header="0.36" footer="0.16"/>
  <pageSetup paperSize="9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view="pageBreakPreview" topLeftCell="A43" zoomScale="85" zoomScaleNormal="85" zoomScaleSheetLayoutView="85" workbookViewId="0">
      <selection activeCell="L64" sqref="L64"/>
    </sheetView>
  </sheetViews>
  <sheetFormatPr defaultRowHeight="12.75"/>
  <cols>
    <col min="1" max="1" width="7.42578125" customWidth="1"/>
    <col min="2" max="2" width="14" customWidth="1"/>
    <col min="3" max="4" width="12.7109375" customWidth="1"/>
    <col min="5" max="5" width="14.42578125" customWidth="1"/>
    <col min="6" max="6" width="17" customWidth="1"/>
    <col min="7" max="7" width="14.140625" customWidth="1"/>
    <col min="8" max="8" width="17" customWidth="1"/>
    <col min="9" max="9" width="13" customWidth="1"/>
    <col min="10" max="10" width="17" customWidth="1"/>
    <col min="11" max="11" width="11.28515625" customWidth="1"/>
    <col min="12" max="12" width="19.28515625" customWidth="1"/>
  </cols>
  <sheetData>
    <row r="1" spans="1:12" ht="15">
      <c r="A1" s="90"/>
      <c r="B1" s="90"/>
      <c r="C1" s="90"/>
      <c r="D1" s="90"/>
      <c r="E1" s="90"/>
      <c r="F1" s="90"/>
      <c r="G1" s="90"/>
      <c r="H1" s="90"/>
      <c r="K1" s="1155" t="s">
        <v>78</v>
      </c>
      <c r="L1" s="1155"/>
    </row>
    <row r="2" spans="1:12" ht="15.75">
      <c r="A2" s="1138" t="s">
        <v>0</v>
      </c>
      <c r="B2" s="1138"/>
      <c r="C2" s="1138"/>
      <c r="D2" s="1138"/>
      <c r="E2" s="1138"/>
      <c r="F2" s="1138"/>
      <c r="G2" s="1138"/>
      <c r="H2" s="1138"/>
      <c r="I2" s="90"/>
      <c r="J2" s="90"/>
      <c r="K2" s="90"/>
      <c r="L2" s="90"/>
    </row>
    <row r="3" spans="1:12" ht="20.25">
      <c r="A3" s="1072" t="s">
        <v>546</v>
      </c>
      <c r="B3" s="1072"/>
      <c r="C3" s="1072"/>
      <c r="D3" s="1072"/>
      <c r="E3" s="1072"/>
      <c r="F3" s="1072"/>
      <c r="G3" s="1072"/>
      <c r="H3" s="1072"/>
      <c r="I3" s="90"/>
      <c r="J3" s="90"/>
      <c r="K3" s="90"/>
      <c r="L3" s="90"/>
    </row>
    <row r="4" spans="1:12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ht="15.75">
      <c r="A5" s="1073" t="s">
        <v>592</v>
      </c>
      <c r="B5" s="1073"/>
      <c r="C5" s="1073"/>
      <c r="D5" s="1073"/>
      <c r="E5" s="1073"/>
      <c r="F5" s="1073"/>
      <c r="G5" s="1073"/>
      <c r="H5" s="1073"/>
      <c r="I5" s="1073"/>
      <c r="J5" s="1073"/>
      <c r="K5" s="1073"/>
      <c r="L5" s="1073"/>
    </row>
    <row r="6" spans="1:12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2">
      <c r="A7" s="37" t="s">
        <v>745</v>
      </c>
      <c r="B7" s="37"/>
      <c r="C7" s="90"/>
      <c r="D7" s="90"/>
      <c r="E7" s="90"/>
      <c r="F7" s="90"/>
      <c r="G7" s="90"/>
      <c r="H7" s="322"/>
      <c r="I7" s="90"/>
      <c r="J7" s="90"/>
      <c r="K7" s="90"/>
      <c r="L7" s="90"/>
    </row>
    <row r="8" spans="1:12" ht="18">
      <c r="A8" s="93"/>
      <c r="B8" s="93"/>
      <c r="C8" s="90"/>
      <c r="D8" s="90"/>
      <c r="E8" s="90"/>
      <c r="F8" s="90"/>
      <c r="G8" s="90"/>
      <c r="H8" s="90"/>
      <c r="I8" s="121"/>
      <c r="J8" s="142"/>
      <c r="K8" s="121" t="s">
        <v>747</v>
      </c>
      <c r="L8" s="90"/>
    </row>
    <row r="9" spans="1:12" ht="27.75" customHeight="1">
      <c r="A9" s="1342" t="s">
        <v>205</v>
      </c>
      <c r="B9" s="1342" t="s">
        <v>204</v>
      </c>
      <c r="C9" s="1089" t="s">
        <v>481</v>
      </c>
      <c r="D9" s="1089" t="s">
        <v>482</v>
      </c>
      <c r="E9" s="1419" t="s">
        <v>483</v>
      </c>
      <c r="F9" s="1419"/>
      <c r="G9" s="1419" t="s">
        <v>440</v>
      </c>
      <c r="H9" s="1419"/>
      <c r="I9" s="1419" t="s">
        <v>214</v>
      </c>
      <c r="J9" s="1419"/>
      <c r="K9" s="1287" t="s">
        <v>216</v>
      </c>
      <c r="L9" s="1287"/>
    </row>
    <row r="10" spans="1:12" ht="25.5">
      <c r="A10" s="1416"/>
      <c r="B10" s="1416"/>
      <c r="C10" s="1089"/>
      <c r="D10" s="1089"/>
      <c r="E10" s="5" t="s">
        <v>203</v>
      </c>
      <c r="F10" s="5" t="s">
        <v>183</v>
      </c>
      <c r="G10" s="5" t="s">
        <v>203</v>
      </c>
      <c r="H10" s="5" t="s">
        <v>183</v>
      </c>
      <c r="I10" s="5" t="s">
        <v>203</v>
      </c>
      <c r="J10" s="5" t="s">
        <v>183</v>
      </c>
      <c r="K10" s="5" t="s">
        <v>203</v>
      </c>
      <c r="L10" s="5" t="s">
        <v>183</v>
      </c>
    </row>
    <row r="11" spans="1:12" s="15" customFormat="1">
      <c r="A11" s="95">
        <v>1</v>
      </c>
      <c r="B11" s="95">
        <v>2</v>
      </c>
      <c r="C11" s="95">
        <v>3</v>
      </c>
      <c r="D11" s="95">
        <v>4</v>
      </c>
      <c r="E11" s="95">
        <v>5</v>
      </c>
      <c r="F11" s="95">
        <v>6</v>
      </c>
      <c r="G11" s="95">
        <v>7</v>
      </c>
      <c r="H11" s="95">
        <v>8</v>
      </c>
      <c r="I11" s="95">
        <v>9</v>
      </c>
      <c r="J11" s="95">
        <v>10</v>
      </c>
      <c r="K11" s="95">
        <v>11</v>
      </c>
      <c r="L11" s="95">
        <v>12</v>
      </c>
    </row>
    <row r="12" spans="1:12">
      <c r="A12" s="355">
        <v>1</v>
      </c>
      <c r="B12" s="360" t="s">
        <v>670</v>
      </c>
      <c r="C12" s="99">
        <v>956</v>
      </c>
      <c r="D12" s="99">
        <v>50358</v>
      </c>
      <c r="E12" s="99">
        <v>0</v>
      </c>
      <c r="F12" s="99">
        <v>0</v>
      </c>
      <c r="G12" s="99">
        <v>956</v>
      </c>
      <c r="H12" s="99">
        <v>27192</v>
      </c>
      <c r="I12" s="99">
        <v>0</v>
      </c>
      <c r="J12" s="99">
        <v>0</v>
      </c>
      <c r="K12" s="99">
        <v>0</v>
      </c>
      <c r="L12" s="99">
        <v>0</v>
      </c>
    </row>
    <row r="13" spans="1:12">
      <c r="A13" s="355">
        <v>2</v>
      </c>
      <c r="B13" s="360" t="s">
        <v>671</v>
      </c>
      <c r="C13" s="99">
        <v>2313</v>
      </c>
      <c r="D13" s="99">
        <v>99289</v>
      </c>
      <c r="E13" s="99">
        <v>2313</v>
      </c>
      <c r="F13" s="99">
        <v>99289</v>
      </c>
      <c r="G13" s="99">
        <v>2313</v>
      </c>
      <c r="H13" s="99">
        <v>99289</v>
      </c>
      <c r="I13" s="99">
        <v>2313</v>
      </c>
      <c r="J13" s="99">
        <v>99289</v>
      </c>
      <c r="K13" s="99">
        <v>2313</v>
      </c>
      <c r="L13" s="99">
        <v>11</v>
      </c>
    </row>
    <row r="14" spans="1:12">
      <c r="A14" s="355">
        <v>3</v>
      </c>
      <c r="B14" s="360" t="s">
        <v>672</v>
      </c>
      <c r="C14" s="99">
        <v>1552</v>
      </c>
      <c r="D14" s="99">
        <v>61184</v>
      </c>
      <c r="E14" s="99">
        <v>18</v>
      </c>
      <c r="F14" s="99">
        <v>342</v>
      </c>
      <c r="G14" s="99">
        <v>1552</v>
      </c>
      <c r="H14" s="99">
        <v>61184</v>
      </c>
      <c r="I14" s="99">
        <v>1552</v>
      </c>
      <c r="J14" s="99">
        <v>61184</v>
      </c>
      <c r="K14" s="99">
        <v>1552</v>
      </c>
      <c r="L14" s="99">
        <v>61184</v>
      </c>
    </row>
    <row r="15" spans="1:12">
      <c r="A15" s="355">
        <v>4</v>
      </c>
      <c r="B15" s="360" t="s">
        <v>673</v>
      </c>
      <c r="C15" s="99">
        <v>1515</v>
      </c>
      <c r="D15" s="99">
        <v>105220</v>
      </c>
      <c r="E15" s="99">
        <v>1221</v>
      </c>
      <c r="F15" s="99">
        <v>100214</v>
      </c>
      <c r="G15" s="99">
        <v>1201</v>
      </c>
      <c r="H15" s="99">
        <v>84779</v>
      </c>
      <c r="I15" s="99">
        <v>1091</v>
      </c>
      <c r="J15" s="99">
        <v>75149</v>
      </c>
      <c r="K15" s="99">
        <v>1401</v>
      </c>
      <c r="L15" s="99">
        <v>76544</v>
      </c>
    </row>
    <row r="16" spans="1:12">
      <c r="A16" s="355">
        <v>5</v>
      </c>
      <c r="B16" s="360" t="s">
        <v>674</v>
      </c>
      <c r="C16" s="99">
        <v>3038</v>
      </c>
      <c r="D16" s="99">
        <v>162533</v>
      </c>
      <c r="E16" s="99">
        <v>3038</v>
      </c>
      <c r="F16" s="99">
        <v>162533</v>
      </c>
      <c r="G16" s="99">
        <v>3038</v>
      </c>
      <c r="H16" s="99">
        <v>47397</v>
      </c>
      <c r="I16" s="99">
        <v>0</v>
      </c>
      <c r="J16" s="99">
        <v>0</v>
      </c>
      <c r="K16" s="99">
        <v>3038</v>
      </c>
      <c r="L16" s="99">
        <v>482</v>
      </c>
    </row>
    <row r="17" spans="1:12">
      <c r="A17" s="355">
        <v>6</v>
      </c>
      <c r="B17" s="360" t="s">
        <v>675</v>
      </c>
      <c r="C17" s="99">
        <v>2739</v>
      </c>
      <c r="D17" s="99">
        <v>164691</v>
      </c>
      <c r="E17" s="99">
        <v>2739</v>
      </c>
      <c r="F17" s="99">
        <v>164691</v>
      </c>
      <c r="G17" s="99">
        <v>2739</v>
      </c>
      <c r="H17" s="99">
        <v>164691</v>
      </c>
      <c r="I17" s="99">
        <v>2739</v>
      </c>
      <c r="J17" s="99">
        <v>42010</v>
      </c>
      <c r="K17" s="99">
        <v>198</v>
      </c>
      <c r="L17" s="99">
        <v>1556</v>
      </c>
    </row>
    <row r="18" spans="1:12">
      <c r="A18" s="355">
        <v>7</v>
      </c>
      <c r="B18" s="360" t="s">
        <v>676</v>
      </c>
      <c r="C18" s="99">
        <v>2868</v>
      </c>
      <c r="D18" s="99">
        <v>122240</v>
      </c>
      <c r="E18" s="99">
        <v>2013</v>
      </c>
      <c r="F18" s="99">
        <v>122240</v>
      </c>
      <c r="G18" s="99">
        <v>1131</v>
      </c>
      <c r="H18" s="99">
        <v>94960</v>
      </c>
      <c r="I18" s="99">
        <v>0</v>
      </c>
      <c r="J18" s="99">
        <v>0</v>
      </c>
      <c r="K18" s="99">
        <v>17</v>
      </c>
      <c r="L18" s="99">
        <v>1685</v>
      </c>
    </row>
    <row r="19" spans="1:12">
      <c r="A19" s="355">
        <v>8</v>
      </c>
      <c r="B19" s="360" t="s">
        <v>677</v>
      </c>
      <c r="C19" s="99">
        <v>2557</v>
      </c>
      <c r="D19" s="99">
        <v>142699</v>
      </c>
      <c r="E19" s="99">
        <v>1306</v>
      </c>
      <c r="F19" s="99">
        <v>98083</v>
      </c>
      <c r="G19" s="99">
        <v>1306</v>
      </c>
      <c r="H19" s="99">
        <v>98083</v>
      </c>
      <c r="I19" s="99">
        <v>1306</v>
      </c>
      <c r="J19" s="99">
        <v>98083</v>
      </c>
      <c r="K19" s="99">
        <v>194</v>
      </c>
      <c r="L19" s="99">
        <v>21</v>
      </c>
    </row>
    <row r="20" spans="1:12">
      <c r="A20" s="355">
        <v>9</v>
      </c>
      <c r="B20" s="360" t="s">
        <v>678</v>
      </c>
      <c r="C20" s="99">
        <v>860</v>
      </c>
      <c r="D20" s="99">
        <v>128441</v>
      </c>
      <c r="E20" s="99">
        <v>860</v>
      </c>
      <c r="F20" s="99">
        <v>128441</v>
      </c>
      <c r="G20" s="99">
        <v>860</v>
      </c>
      <c r="H20" s="99">
        <v>92655</v>
      </c>
      <c r="I20" s="99">
        <v>0</v>
      </c>
      <c r="J20" s="99">
        <v>0</v>
      </c>
      <c r="K20" s="99">
        <v>860</v>
      </c>
      <c r="L20" s="99">
        <v>1652</v>
      </c>
    </row>
    <row r="21" spans="1:12">
      <c r="A21" s="355">
        <v>10</v>
      </c>
      <c r="B21" s="360" t="s">
        <v>679</v>
      </c>
      <c r="C21" s="99">
        <v>309</v>
      </c>
      <c r="D21" s="99">
        <v>36709</v>
      </c>
      <c r="E21" s="99">
        <v>309</v>
      </c>
      <c r="F21" s="99">
        <v>36709</v>
      </c>
      <c r="G21" s="99">
        <v>325</v>
      </c>
      <c r="H21" s="99">
        <v>2024</v>
      </c>
      <c r="I21" s="99">
        <v>225</v>
      </c>
      <c r="J21" s="99">
        <v>15409</v>
      </c>
      <c r="K21" s="99">
        <v>586</v>
      </c>
      <c r="L21" s="99">
        <v>280</v>
      </c>
    </row>
    <row r="22" spans="1:12">
      <c r="A22" s="355">
        <v>11</v>
      </c>
      <c r="B22" s="360" t="s">
        <v>680</v>
      </c>
      <c r="C22" s="99">
        <v>2286</v>
      </c>
      <c r="D22" s="99">
        <v>117141</v>
      </c>
      <c r="E22" s="99">
        <v>1979</v>
      </c>
      <c r="F22" s="99">
        <v>123419</v>
      </c>
      <c r="G22" s="99">
        <v>1672</v>
      </c>
      <c r="H22" s="99">
        <v>49821</v>
      </c>
      <c r="I22" s="99">
        <v>1672</v>
      </c>
      <c r="J22" s="99">
        <v>49821</v>
      </c>
      <c r="K22" s="99">
        <v>1672</v>
      </c>
      <c r="L22" s="99">
        <v>49821</v>
      </c>
    </row>
    <row r="23" spans="1:12">
      <c r="A23" s="355">
        <v>12</v>
      </c>
      <c r="B23" s="360" t="s">
        <v>681</v>
      </c>
      <c r="C23" s="99">
        <v>3695</v>
      </c>
      <c r="D23" s="99">
        <v>200430</v>
      </c>
      <c r="E23" s="99">
        <v>2484</v>
      </c>
      <c r="F23" s="99">
        <v>137259</v>
      </c>
      <c r="G23" s="99">
        <v>2716</v>
      </c>
      <c r="H23" s="99">
        <v>120825</v>
      </c>
      <c r="I23" s="99">
        <v>2716</v>
      </c>
      <c r="J23" s="99">
        <v>68810</v>
      </c>
      <c r="K23" s="99">
        <v>120</v>
      </c>
      <c r="L23" s="99">
        <v>497</v>
      </c>
    </row>
    <row r="24" spans="1:12">
      <c r="A24" s="355">
        <v>13</v>
      </c>
      <c r="B24" s="360" t="s">
        <v>682</v>
      </c>
      <c r="C24" s="99">
        <v>2017</v>
      </c>
      <c r="D24" s="99">
        <v>219464</v>
      </c>
      <c r="E24" s="99">
        <v>1818</v>
      </c>
      <c r="F24" s="99">
        <v>190008</v>
      </c>
      <c r="G24" s="99">
        <v>1641</v>
      </c>
      <c r="H24" s="99">
        <v>95181</v>
      </c>
      <c r="I24" s="99">
        <v>1683</v>
      </c>
      <c r="J24" s="99">
        <v>80214</v>
      </c>
      <c r="K24" s="99">
        <v>1683</v>
      </c>
      <c r="L24" s="99">
        <v>95121</v>
      </c>
    </row>
    <row r="25" spans="1:12">
      <c r="A25" s="355">
        <v>14</v>
      </c>
      <c r="B25" s="360" t="s">
        <v>683</v>
      </c>
      <c r="C25" s="99">
        <v>1168</v>
      </c>
      <c r="D25" s="99">
        <v>78074</v>
      </c>
      <c r="E25" s="99">
        <v>1168</v>
      </c>
      <c r="F25" s="99">
        <v>56082</v>
      </c>
      <c r="G25" s="99">
        <v>1168</v>
      </c>
      <c r="H25" s="99">
        <v>56012</v>
      </c>
      <c r="I25" s="99">
        <v>1168</v>
      </c>
      <c r="J25" s="99">
        <v>47732</v>
      </c>
      <c r="K25" s="99">
        <v>934</v>
      </c>
      <c r="L25" s="99">
        <v>29</v>
      </c>
    </row>
    <row r="26" spans="1:12">
      <c r="A26" s="355">
        <v>15</v>
      </c>
      <c r="B26" s="360" t="s">
        <v>684</v>
      </c>
      <c r="C26" s="99">
        <v>3041</v>
      </c>
      <c r="D26" s="99">
        <v>72159</v>
      </c>
      <c r="E26" s="99">
        <v>3041</v>
      </c>
      <c r="F26" s="99">
        <v>92662</v>
      </c>
      <c r="G26" s="99">
        <v>3041</v>
      </c>
      <c r="H26" s="99">
        <v>103800</v>
      </c>
      <c r="I26" s="99">
        <v>3041</v>
      </c>
      <c r="J26" s="99">
        <v>260104</v>
      </c>
      <c r="K26" s="99">
        <v>0</v>
      </c>
      <c r="L26" s="99">
        <v>0</v>
      </c>
    </row>
    <row r="27" spans="1:12">
      <c r="A27" s="355">
        <v>16</v>
      </c>
      <c r="B27" s="360" t="s">
        <v>685</v>
      </c>
      <c r="C27" s="99">
        <v>3937</v>
      </c>
      <c r="D27" s="99">
        <v>229473</v>
      </c>
      <c r="E27" s="99">
        <v>3937</v>
      </c>
      <c r="F27" s="99">
        <v>229473</v>
      </c>
      <c r="G27" s="99">
        <v>3937</v>
      </c>
      <c r="H27" s="99">
        <v>229473</v>
      </c>
      <c r="I27" s="99">
        <v>3937</v>
      </c>
      <c r="J27" s="99">
        <v>229473</v>
      </c>
      <c r="K27" s="99">
        <v>0</v>
      </c>
      <c r="L27" s="99">
        <v>0</v>
      </c>
    </row>
    <row r="28" spans="1:12">
      <c r="A28" s="355">
        <v>17</v>
      </c>
      <c r="B28" s="360" t="s">
        <v>686</v>
      </c>
      <c r="C28" s="99">
        <v>1837</v>
      </c>
      <c r="D28" s="99">
        <v>107015</v>
      </c>
      <c r="E28" s="99">
        <v>1608</v>
      </c>
      <c r="F28" s="99">
        <v>80017</v>
      </c>
      <c r="G28" s="99">
        <v>1608</v>
      </c>
      <c r="H28" s="99">
        <v>27830</v>
      </c>
      <c r="I28" s="99">
        <v>1608</v>
      </c>
      <c r="J28" s="99">
        <v>9900</v>
      </c>
      <c r="K28" s="99">
        <v>1608</v>
      </c>
      <c r="L28" s="99">
        <v>67</v>
      </c>
    </row>
    <row r="29" spans="1:12">
      <c r="A29" s="355">
        <v>18</v>
      </c>
      <c r="B29" s="360" t="s">
        <v>687</v>
      </c>
      <c r="C29" s="99">
        <v>716</v>
      </c>
      <c r="D29" s="99">
        <v>46021</v>
      </c>
      <c r="E29" s="99">
        <v>706</v>
      </c>
      <c r="F29" s="99">
        <v>44589</v>
      </c>
      <c r="G29" s="99">
        <v>602</v>
      </c>
      <c r="H29" s="99">
        <v>38599</v>
      </c>
      <c r="I29" s="99">
        <v>465</v>
      </c>
      <c r="J29" s="99">
        <v>1993</v>
      </c>
      <c r="K29" s="99">
        <v>493</v>
      </c>
      <c r="L29" s="99">
        <v>77</v>
      </c>
    </row>
    <row r="30" spans="1:12">
      <c r="A30" s="355">
        <v>19</v>
      </c>
      <c r="B30" s="360" t="s">
        <v>688</v>
      </c>
      <c r="C30" s="99">
        <v>1947</v>
      </c>
      <c r="D30" s="99">
        <v>121664</v>
      </c>
      <c r="E30" s="99">
        <v>1017</v>
      </c>
      <c r="F30" s="99">
        <v>77938</v>
      </c>
      <c r="G30" s="99">
        <v>1810</v>
      </c>
      <c r="H30" s="99">
        <v>77938</v>
      </c>
      <c r="I30" s="99">
        <v>1017</v>
      </c>
      <c r="J30" s="99">
        <v>77938</v>
      </c>
      <c r="K30" s="99">
        <v>374</v>
      </c>
      <c r="L30" s="99">
        <v>3101</v>
      </c>
    </row>
    <row r="31" spans="1:12">
      <c r="A31" s="355">
        <v>20</v>
      </c>
      <c r="B31" s="360" t="s">
        <v>689</v>
      </c>
      <c r="C31" s="99">
        <v>821</v>
      </c>
      <c r="D31" s="99">
        <v>38736</v>
      </c>
      <c r="E31" s="99">
        <v>821</v>
      </c>
      <c r="F31" s="99">
        <v>37825</v>
      </c>
      <c r="G31" s="99">
        <v>821</v>
      </c>
      <c r="H31" s="99">
        <v>37825</v>
      </c>
      <c r="I31" s="99">
        <v>821</v>
      </c>
      <c r="J31" s="99">
        <v>37623</v>
      </c>
      <c r="K31" s="99">
        <v>0</v>
      </c>
      <c r="L31" s="99">
        <v>675</v>
      </c>
    </row>
    <row r="32" spans="1:12">
      <c r="A32" s="355">
        <v>21</v>
      </c>
      <c r="B32" s="360" t="s">
        <v>690</v>
      </c>
      <c r="C32" s="99">
        <v>1647</v>
      </c>
      <c r="D32" s="99">
        <v>88151</v>
      </c>
      <c r="E32" s="99">
        <v>1647</v>
      </c>
      <c r="F32" s="99">
        <v>88151</v>
      </c>
      <c r="G32" s="99">
        <v>1647</v>
      </c>
      <c r="H32" s="99">
        <v>88151</v>
      </c>
      <c r="I32" s="99">
        <v>1647</v>
      </c>
      <c r="J32" s="99">
        <v>88151</v>
      </c>
      <c r="K32" s="99">
        <v>95</v>
      </c>
      <c r="L32" s="99">
        <v>218</v>
      </c>
    </row>
    <row r="33" spans="1:13">
      <c r="A33" s="355">
        <v>22</v>
      </c>
      <c r="B33" s="360" t="s">
        <v>691</v>
      </c>
      <c r="C33" s="99">
        <v>1677</v>
      </c>
      <c r="D33" s="99">
        <v>92600</v>
      </c>
      <c r="E33" s="99">
        <v>1677</v>
      </c>
      <c r="F33" s="99">
        <v>92600</v>
      </c>
      <c r="G33" s="99">
        <v>1059</v>
      </c>
      <c r="H33" s="99">
        <v>41004</v>
      </c>
      <c r="I33" s="99">
        <v>1677</v>
      </c>
      <c r="J33" s="99">
        <v>41004</v>
      </c>
      <c r="K33" s="99">
        <v>0</v>
      </c>
      <c r="L33" s="99">
        <v>0</v>
      </c>
    </row>
    <row r="34" spans="1:13">
      <c r="A34" s="355">
        <v>23</v>
      </c>
      <c r="B34" s="360" t="s">
        <v>692</v>
      </c>
      <c r="C34" s="99">
        <v>1895</v>
      </c>
      <c r="D34" s="99">
        <v>113370</v>
      </c>
      <c r="E34" s="99">
        <v>1895</v>
      </c>
      <c r="F34" s="99">
        <v>113370</v>
      </c>
      <c r="G34" s="99">
        <v>1895</v>
      </c>
      <c r="H34" s="99">
        <v>113370</v>
      </c>
      <c r="I34" s="99">
        <v>1895</v>
      </c>
      <c r="J34" s="99">
        <v>60726</v>
      </c>
      <c r="K34" s="99">
        <v>78</v>
      </c>
      <c r="L34" s="99">
        <v>1487</v>
      </c>
    </row>
    <row r="35" spans="1:13">
      <c r="A35" s="355">
        <v>24</v>
      </c>
      <c r="B35" s="360" t="s">
        <v>715</v>
      </c>
      <c r="C35" s="99">
        <v>2457</v>
      </c>
      <c r="D35" s="99">
        <v>199120</v>
      </c>
      <c r="E35" s="99">
        <v>1845</v>
      </c>
      <c r="F35" s="99">
        <v>83817</v>
      </c>
      <c r="G35" s="99">
        <v>1818</v>
      </c>
      <c r="H35" s="99">
        <v>50015</v>
      </c>
      <c r="I35" s="99">
        <v>2457</v>
      </c>
      <c r="J35" s="99">
        <v>41251</v>
      </c>
      <c r="K35" s="99">
        <v>527</v>
      </c>
      <c r="L35" s="99">
        <v>1318</v>
      </c>
    </row>
    <row r="36" spans="1:13">
      <c r="A36" s="355">
        <v>25</v>
      </c>
      <c r="B36" s="360" t="s">
        <v>693</v>
      </c>
      <c r="C36" s="99">
        <v>2028</v>
      </c>
      <c r="D36" s="99">
        <v>148237</v>
      </c>
      <c r="E36" s="99">
        <v>2028</v>
      </c>
      <c r="F36" s="99">
        <v>103766</v>
      </c>
      <c r="G36" s="99">
        <v>2028</v>
      </c>
      <c r="H36" s="99">
        <v>63334</v>
      </c>
      <c r="I36" s="99">
        <v>2028</v>
      </c>
      <c r="J36" s="99">
        <v>63334</v>
      </c>
      <c r="K36" s="99">
        <v>0</v>
      </c>
      <c r="L36" s="99">
        <v>0</v>
      </c>
    </row>
    <row r="37" spans="1:13">
      <c r="A37" s="355">
        <v>26</v>
      </c>
      <c r="B37" s="360" t="s">
        <v>694</v>
      </c>
      <c r="C37" s="99">
        <v>1622</v>
      </c>
      <c r="D37" s="99">
        <v>123432</v>
      </c>
      <c r="E37" s="99">
        <v>1360</v>
      </c>
      <c r="F37" s="99">
        <v>93535</v>
      </c>
      <c r="G37" s="99">
        <v>1217</v>
      </c>
      <c r="H37" s="99">
        <v>67616</v>
      </c>
      <c r="I37" s="99">
        <v>1622</v>
      </c>
      <c r="J37" s="99">
        <v>123432</v>
      </c>
      <c r="K37" s="99">
        <v>375</v>
      </c>
      <c r="L37" s="99">
        <v>310</v>
      </c>
    </row>
    <row r="38" spans="1:13">
      <c r="A38" s="355">
        <v>27</v>
      </c>
      <c r="B38" s="360" t="s">
        <v>695</v>
      </c>
      <c r="C38" s="99">
        <v>3279</v>
      </c>
      <c r="D38" s="99">
        <v>194723</v>
      </c>
      <c r="E38" s="99">
        <v>2161</v>
      </c>
      <c r="F38" s="99">
        <v>134616</v>
      </c>
      <c r="G38" s="99">
        <v>2751</v>
      </c>
      <c r="H38" s="99">
        <v>118400</v>
      </c>
      <c r="I38" s="99">
        <v>2364</v>
      </c>
      <c r="J38" s="99">
        <v>15093</v>
      </c>
      <c r="K38" s="99">
        <v>2112</v>
      </c>
      <c r="L38" s="99">
        <v>1366</v>
      </c>
    </row>
    <row r="39" spans="1:13">
      <c r="A39" s="355">
        <v>28</v>
      </c>
      <c r="B39" s="360" t="s">
        <v>696</v>
      </c>
      <c r="C39" s="99">
        <v>2522</v>
      </c>
      <c r="D39" s="99">
        <v>40178</v>
      </c>
      <c r="E39" s="99">
        <v>2522</v>
      </c>
      <c r="F39" s="99">
        <v>40178</v>
      </c>
      <c r="G39" s="99">
        <v>2522</v>
      </c>
      <c r="H39" s="99">
        <v>40178</v>
      </c>
      <c r="I39" s="99">
        <v>2522</v>
      </c>
      <c r="J39" s="99">
        <v>40178</v>
      </c>
      <c r="K39" s="99">
        <v>2522</v>
      </c>
      <c r="L39" s="99">
        <v>2410</v>
      </c>
    </row>
    <row r="40" spans="1:13">
      <c r="A40" s="355">
        <v>29</v>
      </c>
      <c r="B40" s="360" t="s">
        <v>716</v>
      </c>
      <c r="C40" s="389">
        <v>2064</v>
      </c>
      <c r="D40" s="389">
        <v>114193</v>
      </c>
      <c r="E40" s="389">
        <v>1671.8400000000001</v>
      </c>
      <c r="F40" s="389">
        <v>83360.890000000014</v>
      </c>
      <c r="G40" s="389">
        <v>1444.8</v>
      </c>
      <c r="H40" s="389">
        <v>77651.240000000005</v>
      </c>
      <c r="I40" s="389">
        <v>1444.8</v>
      </c>
      <c r="J40" s="389">
        <v>76509.31</v>
      </c>
      <c r="K40" s="389">
        <v>1444.8</v>
      </c>
      <c r="L40" s="389">
        <v>76509.31</v>
      </c>
    </row>
    <row r="41" spans="1:13">
      <c r="A41" s="355">
        <v>30</v>
      </c>
      <c r="B41" s="360" t="s">
        <v>697</v>
      </c>
      <c r="C41" s="99">
        <v>2632</v>
      </c>
      <c r="D41" s="99">
        <v>211827</v>
      </c>
      <c r="E41" s="99">
        <v>626</v>
      </c>
      <c r="F41" s="99">
        <v>49166</v>
      </c>
      <c r="G41" s="99">
        <v>1445</v>
      </c>
      <c r="H41" s="99">
        <v>160687</v>
      </c>
      <c r="I41" s="99">
        <v>0</v>
      </c>
      <c r="J41" s="99">
        <v>0</v>
      </c>
      <c r="K41" s="99">
        <v>0</v>
      </c>
      <c r="L41" s="99">
        <v>0</v>
      </c>
    </row>
    <row r="42" spans="1:13">
      <c r="A42" s="355">
        <v>31</v>
      </c>
      <c r="B42" s="360" t="s">
        <v>698</v>
      </c>
      <c r="C42" s="99">
        <v>1722</v>
      </c>
      <c r="D42" s="99">
        <v>91267</v>
      </c>
      <c r="E42" s="99">
        <v>1508</v>
      </c>
      <c r="F42" s="99">
        <v>80756</v>
      </c>
      <c r="G42" s="99">
        <v>1202</v>
      </c>
      <c r="H42" s="99">
        <v>67532</v>
      </c>
      <c r="I42" s="99">
        <v>1543</v>
      </c>
      <c r="J42" s="99">
        <v>77893</v>
      </c>
      <c r="K42" s="99">
        <v>458</v>
      </c>
      <c r="L42" s="99">
        <v>0</v>
      </c>
    </row>
    <row r="43" spans="1:13">
      <c r="A43" s="355">
        <v>32</v>
      </c>
      <c r="B43" s="360" t="s">
        <v>699</v>
      </c>
      <c r="C43" s="99">
        <v>1265</v>
      </c>
      <c r="D43" s="99">
        <v>56033</v>
      </c>
      <c r="E43" s="99">
        <v>1265</v>
      </c>
      <c r="F43" s="99">
        <v>56033</v>
      </c>
      <c r="G43" s="99">
        <v>1265</v>
      </c>
      <c r="H43" s="99">
        <v>56033</v>
      </c>
      <c r="I43" s="99">
        <v>1265</v>
      </c>
      <c r="J43" s="99">
        <v>49796</v>
      </c>
      <c r="K43" s="99">
        <v>19</v>
      </c>
      <c r="L43" s="99">
        <v>45</v>
      </c>
    </row>
    <row r="44" spans="1:13">
      <c r="A44" s="355">
        <v>33</v>
      </c>
      <c r="B44" s="360" t="s">
        <v>700</v>
      </c>
      <c r="C44" s="99">
        <v>774</v>
      </c>
      <c r="D44" s="99">
        <v>43595</v>
      </c>
      <c r="E44" s="99">
        <v>0</v>
      </c>
      <c r="F44" s="99">
        <v>43595</v>
      </c>
      <c r="G44" s="99">
        <v>463</v>
      </c>
      <c r="H44" s="99">
        <v>34270</v>
      </c>
      <c r="I44" s="99">
        <v>439</v>
      </c>
      <c r="J44" s="99">
        <v>4219</v>
      </c>
      <c r="K44" s="99">
        <v>0</v>
      </c>
      <c r="L44" s="99">
        <v>0</v>
      </c>
    </row>
    <row r="45" spans="1:13">
      <c r="A45" s="355">
        <v>34</v>
      </c>
      <c r="B45" s="360" t="s">
        <v>701</v>
      </c>
      <c r="C45" s="99">
        <v>2534</v>
      </c>
      <c r="D45" s="99">
        <v>139163</v>
      </c>
      <c r="E45" s="99">
        <v>1415</v>
      </c>
      <c r="F45" s="99">
        <v>88977</v>
      </c>
      <c r="G45" s="99">
        <v>1397</v>
      </c>
      <c r="H45" s="99">
        <v>88977</v>
      </c>
      <c r="I45" s="99">
        <v>1415</v>
      </c>
      <c r="J45" s="99">
        <v>88977</v>
      </c>
      <c r="K45" s="99">
        <v>1415</v>
      </c>
      <c r="L45" s="99">
        <v>46</v>
      </c>
    </row>
    <row r="46" spans="1:13">
      <c r="A46" s="355">
        <v>35</v>
      </c>
      <c r="B46" s="360" t="s">
        <v>702</v>
      </c>
      <c r="C46" s="99">
        <v>2685</v>
      </c>
      <c r="D46" s="99">
        <v>124601</v>
      </c>
      <c r="E46" s="99">
        <v>2685</v>
      </c>
      <c r="F46" s="99">
        <v>124601</v>
      </c>
      <c r="G46" s="99">
        <v>2685</v>
      </c>
      <c r="H46" s="99">
        <v>124601</v>
      </c>
      <c r="I46" s="99">
        <v>2685</v>
      </c>
      <c r="J46" s="99">
        <v>75579</v>
      </c>
      <c r="K46" s="99">
        <v>2685</v>
      </c>
      <c r="L46" s="99">
        <v>48</v>
      </c>
    </row>
    <row r="47" spans="1:13">
      <c r="A47" s="355">
        <v>36</v>
      </c>
      <c r="B47" s="360" t="s">
        <v>717</v>
      </c>
      <c r="C47" s="99">
        <v>2160</v>
      </c>
      <c r="D47" s="99">
        <v>199117</v>
      </c>
      <c r="E47" s="99">
        <v>2160</v>
      </c>
      <c r="F47" s="99">
        <v>19117</v>
      </c>
      <c r="G47" s="99">
        <v>2160</v>
      </c>
      <c r="H47" s="99">
        <v>118248</v>
      </c>
      <c r="I47" s="99">
        <v>0</v>
      </c>
      <c r="J47" s="99">
        <v>0</v>
      </c>
      <c r="K47" s="99">
        <v>2160</v>
      </c>
      <c r="L47" s="99">
        <v>1450</v>
      </c>
    </row>
    <row r="48" spans="1:13">
      <c r="A48" s="355">
        <v>37</v>
      </c>
      <c r="B48" s="360" t="s">
        <v>703</v>
      </c>
      <c r="C48" s="99">
        <v>3184</v>
      </c>
      <c r="D48" s="99">
        <v>234525</v>
      </c>
      <c r="E48" s="99">
        <v>3184</v>
      </c>
      <c r="F48" s="99">
        <v>234526</v>
      </c>
      <c r="G48" s="99">
        <v>3184</v>
      </c>
      <c r="H48" s="99">
        <v>199728</v>
      </c>
      <c r="I48" s="99">
        <v>3184</v>
      </c>
      <c r="J48" s="99">
        <v>147751</v>
      </c>
      <c r="K48" s="99">
        <v>3184</v>
      </c>
      <c r="L48" s="99">
        <v>85471</v>
      </c>
      <c r="M48" s="369"/>
    </row>
    <row r="49" spans="1:13">
      <c r="A49" s="355">
        <v>38</v>
      </c>
      <c r="B49" s="360" t="s">
        <v>704</v>
      </c>
      <c r="C49" s="99">
        <v>3150</v>
      </c>
      <c r="D49" s="99">
        <v>239764</v>
      </c>
      <c r="E49" s="99">
        <v>3150</v>
      </c>
      <c r="F49" s="99">
        <v>239764</v>
      </c>
      <c r="G49" s="99">
        <v>3112</v>
      </c>
      <c r="H49" s="99">
        <v>247899</v>
      </c>
      <c r="I49" s="99">
        <v>3150</v>
      </c>
      <c r="J49" s="99">
        <v>239739</v>
      </c>
      <c r="K49" s="99">
        <v>0</v>
      </c>
      <c r="L49" s="99">
        <v>0</v>
      </c>
    </row>
    <row r="50" spans="1:13">
      <c r="A50" s="355">
        <v>39</v>
      </c>
      <c r="B50" s="360" t="s">
        <v>705</v>
      </c>
      <c r="C50" s="99">
        <v>1685</v>
      </c>
      <c r="D50" s="99">
        <v>168017</v>
      </c>
      <c r="E50" s="99">
        <v>1685</v>
      </c>
      <c r="F50" s="99">
        <v>168017</v>
      </c>
      <c r="G50" s="99">
        <v>1685</v>
      </c>
      <c r="H50" s="99">
        <v>177007</v>
      </c>
      <c r="I50" s="99">
        <v>0</v>
      </c>
      <c r="J50" s="99">
        <v>0</v>
      </c>
      <c r="K50" s="99">
        <v>540</v>
      </c>
      <c r="L50" s="99">
        <v>4093</v>
      </c>
    </row>
    <row r="51" spans="1:13">
      <c r="A51" s="355">
        <v>40</v>
      </c>
      <c r="B51" s="360" t="s">
        <v>706</v>
      </c>
      <c r="C51" s="99">
        <v>838</v>
      </c>
      <c r="D51" s="99">
        <v>54801</v>
      </c>
      <c r="E51" s="99">
        <v>842</v>
      </c>
      <c r="F51" s="99">
        <v>53713</v>
      </c>
      <c r="G51" s="99">
        <v>846</v>
      </c>
      <c r="H51" s="99">
        <v>27519</v>
      </c>
      <c r="I51" s="99">
        <v>795</v>
      </c>
      <c r="J51" s="99">
        <v>13219</v>
      </c>
      <c r="K51" s="99">
        <v>753</v>
      </c>
      <c r="L51" s="99">
        <v>11817</v>
      </c>
    </row>
    <row r="52" spans="1:13">
      <c r="A52" s="355">
        <v>41</v>
      </c>
      <c r="B52" s="360" t="s">
        <v>707</v>
      </c>
      <c r="C52" s="99">
        <v>2908</v>
      </c>
      <c r="D52" s="99">
        <v>144852</v>
      </c>
      <c r="E52" s="99">
        <v>2908</v>
      </c>
      <c r="F52" s="99">
        <v>130992</v>
      </c>
      <c r="G52" s="99">
        <v>2908</v>
      </c>
      <c r="H52" s="99">
        <v>133216</v>
      </c>
      <c r="I52" s="99">
        <v>2908</v>
      </c>
      <c r="J52" s="99">
        <v>131790</v>
      </c>
      <c r="K52" s="99">
        <v>2908</v>
      </c>
      <c r="L52" s="99">
        <v>328</v>
      </c>
    </row>
    <row r="53" spans="1:13">
      <c r="A53" s="355">
        <v>42</v>
      </c>
      <c r="B53" s="360" t="s">
        <v>708</v>
      </c>
      <c r="C53" s="99">
        <v>2134</v>
      </c>
      <c r="D53" s="99">
        <v>130523</v>
      </c>
      <c r="E53" s="99">
        <v>2134</v>
      </c>
      <c r="F53" s="99">
        <v>130523</v>
      </c>
      <c r="G53" s="99">
        <v>2134</v>
      </c>
      <c r="H53" s="99">
        <v>130523</v>
      </c>
      <c r="I53" s="99">
        <v>2134</v>
      </c>
      <c r="J53" s="99">
        <v>130523</v>
      </c>
      <c r="K53" s="99">
        <v>145</v>
      </c>
      <c r="L53" s="99">
        <v>486</v>
      </c>
    </row>
    <row r="54" spans="1:13">
      <c r="A54" s="355">
        <v>43</v>
      </c>
      <c r="B54" s="360" t="s">
        <v>709</v>
      </c>
      <c r="C54" s="99">
        <v>1261</v>
      </c>
      <c r="D54" s="99">
        <v>65513</v>
      </c>
      <c r="E54" s="99">
        <v>1261</v>
      </c>
      <c r="F54" s="99">
        <v>65513</v>
      </c>
      <c r="G54" s="99">
        <v>1261</v>
      </c>
      <c r="H54" s="99">
        <v>65513</v>
      </c>
      <c r="I54" s="99">
        <v>1261</v>
      </c>
      <c r="J54" s="99">
        <v>37319</v>
      </c>
      <c r="K54" s="99">
        <v>1261</v>
      </c>
      <c r="L54" s="99">
        <v>0</v>
      </c>
    </row>
    <row r="55" spans="1:13">
      <c r="A55" s="355">
        <v>44</v>
      </c>
      <c r="B55" s="360" t="s">
        <v>710</v>
      </c>
      <c r="C55" s="99">
        <v>1235</v>
      </c>
      <c r="D55" s="99">
        <v>43295</v>
      </c>
      <c r="E55" s="99">
        <v>1235</v>
      </c>
      <c r="F55" s="99">
        <v>43295</v>
      </c>
      <c r="G55" s="99">
        <v>1235</v>
      </c>
      <c r="H55" s="99">
        <v>43295</v>
      </c>
      <c r="I55" s="99">
        <v>1235</v>
      </c>
      <c r="J55" s="99">
        <v>43295</v>
      </c>
      <c r="K55" s="99">
        <v>1235</v>
      </c>
      <c r="L55" s="99">
        <v>0</v>
      </c>
    </row>
    <row r="56" spans="1:13">
      <c r="A56" s="355">
        <v>45</v>
      </c>
      <c r="B56" s="360" t="s">
        <v>711</v>
      </c>
      <c r="C56" s="99">
        <v>2989</v>
      </c>
      <c r="D56" s="99">
        <v>240286</v>
      </c>
      <c r="E56" s="99">
        <v>1691</v>
      </c>
      <c r="F56" s="99">
        <v>131412</v>
      </c>
      <c r="G56" s="99">
        <v>1361</v>
      </c>
      <c r="H56" s="99">
        <v>100656</v>
      </c>
      <c r="I56" s="99">
        <v>774</v>
      </c>
      <c r="J56" s="99">
        <v>54761</v>
      </c>
      <c r="K56" s="99">
        <v>653</v>
      </c>
      <c r="L56" s="99">
        <v>52502</v>
      </c>
    </row>
    <row r="57" spans="1:13">
      <c r="A57" s="355">
        <v>46</v>
      </c>
      <c r="B57" s="360" t="s">
        <v>712</v>
      </c>
      <c r="C57" s="99">
        <v>478</v>
      </c>
      <c r="D57" s="99">
        <v>39761</v>
      </c>
      <c r="E57" s="99">
        <v>478</v>
      </c>
      <c r="F57" s="99">
        <v>39761</v>
      </c>
      <c r="G57" s="99">
        <v>430</v>
      </c>
      <c r="H57" s="99">
        <v>28754</v>
      </c>
      <c r="I57" s="99">
        <v>331</v>
      </c>
      <c r="J57" s="99">
        <v>8981</v>
      </c>
      <c r="K57" s="99">
        <v>407</v>
      </c>
      <c r="L57" s="99">
        <v>28191</v>
      </c>
      <c r="M57" s="369"/>
    </row>
    <row r="58" spans="1:13">
      <c r="A58" s="355">
        <v>47</v>
      </c>
      <c r="B58" s="360" t="s">
        <v>713</v>
      </c>
      <c r="C58" s="99">
        <v>1789</v>
      </c>
      <c r="D58" s="99">
        <v>106849</v>
      </c>
      <c r="E58" s="99">
        <v>1789</v>
      </c>
      <c r="F58" s="99">
        <v>106849</v>
      </c>
      <c r="G58" s="99">
        <v>1278</v>
      </c>
      <c r="H58" s="99">
        <v>67653</v>
      </c>
      <c r="I58" s="99">
        <v>382</v>
      </c>
      <c r="J58" s="99">
        <v>6958</v>
      </c>
      <c r="K58" s="99">
        <v>0</v>
      </c>
      <c r="L58" s="99">
        <v>0</v>
      </c>
    </row>
    <row r="59" spans="1:13">
      <c r="A59" s="355">
        <v>48</v>
      </c>
      <c r="B59" s="360" t="s">
        <v>718</v>
      </c>
      <c r="C59" s="99">
        <v>2333</v>
      </c>
      <c r="D59" s="99">
        <v>215301</v>
      </c>
      <c r="E59" s="99">
        <v>2333</v>
      </c>
      <c r="F59" s="99">
        <v>215301</v>
      </c>
      <c r="G59" s="99">
        <v>2333</v>
      </c>
      <c r="H59" s="99">
        <v>215301</v>
      </c>
      <c r="I59" s="99">
        <v>2333</v>
      </c>
      <c r="J59" s="99">
        <v>215301</v>
      </c>
      <c r="K59" s="99">
        <v>0</v>
      </c>
      <c r="L59" s="99">
        <v>0</v>
      </c>
    </row>
    <row r="60" spans="1:13">
      <c r="A60" s="355">
        <v>49</v>
      </c>
      <c r="B60" s="360" t="s">
        <v>719</v>
      </c>
      <c r="C60" s="99">
        <v>1229</v>
      </c>
      <c r="D60" s="99">
        <v>113198</v>
      </c>
      <c r="E60" s="99">
        <v>1122</v>
      </c>
      <c r="F60" s="99">
        <v>98657</v>
      </c>
      <c r="G60" s="99">
        <v>796</v>
      </c>
      <c r="H60" s="99">
        <v>61821</v>
      </c>
      <c r="I60" s="99">
        <v>0</v>
      </c>
      <c r="J60" s="99">
        <v>0</v>
      </c>
      <c r="K60" s="99">
        <v>1248</v>
      </c>
      <c r="L60" s="99">
        <v>4045</v>
      </c>
    </row>
    <row r="61" spans="1:13">
      <c r="A61" s="355">
        <v>50</v>
      </c>
      <c r="B61" s="360" t="s">
        <v>714</v>
      </c>
      <c r="C61" s="99">
        <v>1179</v>
      </c>
      <c r="D61" s="99">
        <v>86474</v>
      </c>
      <c r="E61" s="99">
        <v>788</v>
      </c>
      <c r="F61" s="99">
        <v>43237</v>
      </c>
      <c r="G61" s="99">
        <v>788</v>
      </c>
      <c r="H61" s="99">
        <v>25942</v>
      </c>
      <c r="I61" s="99">
        <v>435</v>
      </c>
      <c r="J61" s="99">
        <v>15565</v>
      </c>
      <c r="K61" s="99">
        <v>0</v>
      </c>
      <c r="L61" s="99">
        <v>0</v>
      </c>
    </row>
    <row r="62" spans="1:13">
      <c r="A62" s="355">
        <v>51</v>
      </c>
      <c r="B62" s="360" t="s">
        <v>720</v>
      </c>
      <c r="C62" s="99">
        <v>2725</v>
      </c>
      <c r="D62" s="99">
        <v>162597</v>
      </c>
      <c r="E62" s="99">
        <v>2725</v>
      </c>
      <c r="F62" s="99">
        <v>89061</v>
      </c>
      <c r="G62" s="99">
        <v>2703</v>
      </c>
      <c r="H62" s="99">
        <v>98806</v>
      </c>
      <c r="I62" s="99">
        <v>2703</v>
      </c>
      <c r="J62" s="99">
        <v>24797</v>
      </c>
      <c r="K62" s="99">
        <v>2703</v>
      </c>
      <c r="L62" s="99">
        <v>548</v>
      </c>
    </row>
    <row r="63" spans="1:13">
      <c r="A63" s="1420" t="s">
        <v>19</v>
      </c>
      <c r="B63" s="1421"/>
      <c r="C63" s="403">
        <f>SUM(C12:C62)</f>
        <v>102252</v>
      </c>
      <c r="D63" s="403">
        <f t="shared" ref="D63:L63" si="0">SUM(D12:D62)</f>
        <v>6328904</v>
      </c>
      <c r="E63" s="403">
        <f t="shared" si="0"/>
        <v>86186.84</v>
      </c>
      <c r="F63" s="403">
        <f t="shared" si="0"/>
        <v>5068073.8900000006</v>
      </c>
      <c r="G63" s="403">
        <f t="shared" si="0"/>
        <v>87489.8</v>
      </c>
      <c r="H63" s="403">
        <f t="shared" si="0"/>
        <v>4543258.24</v>
      </c>
      <c r="I63" s="403">
        <f t="shared" si="0"/>
        <v>73982.8</v>
      </c>
      <c r="J63" s="403">
        <f t="shared" si="0"/>
        <v>3170873.31</v>
      </c>
      <c r="K63" s="403">
        <f t="shared" si="0"/>
        <v>45970.8</v>
      </c>
      <c r="L63" s="403">
        <f t="shared" si="0"/>
        <v>565491.31000000006</v>
      </c>
    </row>
    <row r="64" spans="1:13">
      <c r="A64" s="102"/>
      <c r="B64" s="102"/>
      <c r="C64" s="90"/>
      <c r="D64" s="90"/>
      <c r="E64" s="90"/>
      <c r="F64" s="90"/>
      <c r="G64" s="90"/>
      <c r="H64" s="90"/>
      <c r="I64" s="90"/>
      <c r="J64" s="90"/>
      <c r="K64" s="90"/>
      <c r="L64" s="90"/>
    </row>
    <row r="65" spans="1:12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</row>
    <row r="66" spans="1:12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</row>
    <row r="68" spans="1:12">
      <c r="A68" s="1417"/>
      <c r="B68" s="1417"/>
      <c r="C68" s="1417"/>
      <c r="D68" s="1417"/>
      <c r="E68" s="1417"/>
      <c r="F68" s="1417"/>
      <c r="G68" s="1417"/>
      <c r="H68" s="1417"/>
      <c r="I68" s="1417"/>
      <c r="J68" s="1417"/>
      <c r="K68" s="1417"/>
      <c r="L68" s="1417"/>
    </row>
    <row r="69" spans="1:12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</row>
    <row r="70" spans="1:12" ht="15.75">
      <c r="A70" s="105" t="s">
        <v>12</v>
      </c>
      <c r="B70" s="105"/>
      <c r="C70" s="105"/>
      <c r="D70" s="105"/>
      <c r="E70" s="105"/>
      <c r="F70" s="105"/>
      <c r="G70" s="105"/>
      <c r="H70" s="105"/>
      <c r="I70" s="1418"/>
      <c r="J70" s="1418"/>
      <c r="K70" s="90"/>
      <c r="L70" s="90"/>
    </row>
    <row r="71" spans="1:12" ht="15.75" customHeight="1">
      <c r="A71" s="1087" t="s">
        <v>14</v>
      </c>
      <c r="B71" s="1087"/>
      <c r="C71" s="1087"/>
      <c r="D71" s="1087"/>
      <c r="E71" s="1087"/>
      <c r="F71" s="1087"/>
      <c r="G71" s="1087"/>
      <c r="H71" s="1087"/>
      <c r="I71" s="1087"/>
      <c r="J71" s="1087"/>
      <c r="K71" s="90"/>
      <c r="L71" s="90"/>
    </row>
    <row r="72" spans="1:12" ht="15.6" customHeight="1">
      <c r="A72" s="1087" t="s">
        <v>15</v>
      </c>
      <c r="B72" s="1087"/>
      <c r="C72" s="1087"/>
      <c r="D72" s="1087"/>
      <c r="E72" s="1087"/>
      <c r="F72" s="1087"/>
      <c r="G72" s="1087"/>
      <c r="H72" s="1087"/>
      <c r="I72" s="1087"/>
      <c r="J72" s="1087"/>
      <c r="K72" s="90"/>
      <c r="L72" s="90"/>
    </row>
    <row r="73" spans="1:12">
      <c r="A73" s="90"/>
      <c r="B73" s="90"/>
      <c r="C73" s="90"/>
      <c r="D73" s="90"/>
      <c r="E73" s="90"/>
      <c r="F73" s="90"/>
      <c r="I73" s="37" t="s">
        <v>76</v>
      </c>
      <c r="J73" s="37"/>
      <c r="K73" s="37"/>
      <c r="L73" s="37"/>
    </row>
  </sheetData>
  <mergeCells count="18">
    <mergeCell ref="K1:L1"/>
    <mergeCell ref="A71:J71"/>
    <mergeCell ref="I70:J70"/>
    <mergeCell ref="G9:H9"/>
    <mergeCell ref="D9:D10"/>
    <mergeCell ref="E9:F9"/>
    <mergeCell ref="I9:J9"/>
    <mergeCell ref="K9:L9"/>
    <mergeCell ref="A63:B63"/>
    <mergeCell ref="A72:J72"/>
    <mergeCell ref="B9:B10"/>
    <mergeCell ref="A9:A10"/>
    <mergeCell ref="C9:C10"/>
    <mergeCell ref="A2:H2"/>
    <mergeCell ref="A3:H3"/>
    <mergeCell ref="A68:H68"/>
    <mergeCell ref="I68:L68"/>
    <mergeCell ref="A5:L5"/>
  </mergeCells>
  <printOptions horizontalCentered="1"/>
  <pageMargins left="0.44" right="0.32" top="0.23622047244094499" bottom="0" header="0.31496062992126" footer="0.31496062992126"/>
  <pageSetup paperSize="9" scale="83" orientation="landscape" r:id="rId1"/>
  <rowBreaks count="1" manualBreakCount="1">
    <brk id="37" max="11" man="1"/>
  </rowBreaks>
  <colBreaks count="1" manualBreakCount="1">
    <brk id="12" max="37" man="1"/>
  </colBreak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view="pageBreakPreview" topLeftCell="A46" zoomScaleSheetLayoutView="100" workbookViewId="0">
      <selection activeCell="D66" sqref="D66"/>
    </sheetView>
  </sheetViews>
  <sheetFormatPr defaultColWidth="8.85546875" defaultRowHeight="12.75"/>
  <cols>
    <col min="1" max="1" width="11.140625" style="90" customWidth="1"/>
    <col min="2" max="2" width="19.140625" style="90" customWidth="1"/>
    <col min="3" max="3" width="20.5703125" style="90" customWidth="1"/>
    <col min="4" max="4" width="22.28515625" style="90" customWidth="1"/>
    <col min="5" max="5" width="25.42578125" style="90" customWidth="1"/>
    <col min="6" max="6" width="27.42578125" style="90" customWidth="1"/>
    <col min="7" max="16384" width="8.85546875" style="90"/>
  </cols>
  <sheetData>
    <row r="1" spans="1:7" ht="12.75" customHeight="1">
      <c r="D1" s="307"/>
      <c r="E1" s="307"/>
      <c r="F1" s="308" t="s">
        <v>89</v>
      </c>
    </row>
    <row r="2" spans="1:7" ht="15" customHeight="1">
      <c r="B2" s="1138" t="s">
        <v>0</v>
      </c>
      <c r="C2" s="1138"/>
      <c r="D2" s="1138"/>
      <c r="E2" s="1138"/>
      <c r="F2" s="1138"/>
    </row>
    <row r="3" spans="1:7" ht="20.25">
      <c r="B3" s="1072" t="s">
        <v>546</v>
      </c>
      <c r="C3" s="1072"/>
      <c r="D3" s="1072"/>
      <c r="E3" s="1072"/>
      <c r="F3" s="1072"/>
    </row>
    <row r="4" spans="1:7" ht="11.25" customHeight="1"/>
    <row r="5" spans="1:7">
      <c r="A5" s="1423" t="s">
        <v>437</v>
      </c>
      <c r="B5" s="1423"/>
      <c r="C5" s="1423"/>
      <c r="D5" s="1423"/>
      <c r="E5" s="1423"/>
      <c r="F5" s="1423"/>
    </row>
    <row r="6" spans="1:7" ht="8.4499999999999993" customHeight="1">
      <c r="A6" s="92"/>
      <c r="B6" s="92"/>
      <c r="C6" s="92"/>
      <c r="D6" s="92"/>
      <c r="E6" s="92"/>
      <c r="F6" s="92"/>
    </row>
    <row r="7" spans="1:7" ht="18" customHeight="1">
      <c r="A7" s="1037" t="s">
        <v>745</v>
      </c>
      <c r="B7" s="1037"/>
    </row>
    <row r="8" spans="1:7" ht="18" hidden="1" customHeight="1">
      <c r="A8" s="93" t="s">
        <v>1</v>
      </c>
    </row>
    <row r="9" spans="1:7" ht="30.6" customHeight="1">
      <c r="A9" s="1342" t="s">
        <v>2</v>
      </c>
      <c r="B9" s="1342" t="s">
        <v>3</v>
      </c>
      <c r="C9" s="1424" t="s">
        <v>433</v>
      </c>
      <c r="D9" s="1425"/>
      <c r="E9" s="1426" t="s">
        <v>436</v>
      </c>
      <c r="F9" s="1426"/>
    </row>
    <row r="10" spans="1:7" s="106" customFormat="1" ht="25.5">
      <c r="A10" s="1342"/>
      <c r="B10" s="1342"/>
      <c r="C10" s="95" t="s">
        <v>434</v>
      </c>
      <c r="D10" s="95" t="s">
        <v>435</v>
      </c>
      <c r="E10" s="95" t="s">
        <v>434</v>
      </c>
      <c r="F10" s="95" t="s">
        <v>435</v>
      </c>
      <c r="G10" s="127"/>
    </row>
    <row r="11" spans="1:7" s="106" customFormat="1">
      <c r="A11" s="379">
        <v>1</v>
      </c>
      <c r="B11" s="379">
        <v>2</v>
      </c>
      <c r="C11" s="379">
        <v>3</v>
      </c>
      <c r="D11" s="379">
        <v>4</v>
      </c>
      <c r="E11" s="379">
        <v>5</v>
      </c>
      <c r="F11" s="379">
        <v>6</v>
      </c>
      <c r="G11" s="127"/>
    </row>
    <row r="12" spans="1:7" s="185" customFormat="1">
      <c r="A12" s="355">
        <v>1</v>
      </c>
      <c r="B12" s="360" t="s">
        <v>670</v>
      </c>
      <c r="C12" s="380">
        <v>652</v>
      </c>
      <c r="D12" s="9">
        <v>652</v>
      </c>
      <c r="E12" s="380">
        <v>298</v>
      </c>
      <c r="F12" s="380">
        <v>298</v>
      </c>
    </row>
    <row r="13" spans="1:7">
      <c r="A13" s="355">
        <v>2</v>
      </c>
      <c r="B13" s="360" t="s">
        <v>671</v>
      </c>
      <c r="C13" s="381">
        <v>1941</v>
      </c>
      <c r="D13" s="9">
        <v>1941</v>
      </c>
      <c r="E13" s="381">
        <v>372</v>
      </c>
      <c r="F13" s="381">
        <v>372</v>
      </c>
    </row>
    <row r="14" spans="1:7">
      <c r="A14" s="355">
        <v>3</v>
      </c>
      <c r="B14" s="360" t="s">
        <v>672</v>
      </c>
      <c r="C14" s="99">
        <v>1164</v>
      </c>
      <c r="D14" s="9">
        <v>1164</v>
      </c>
      <c r="E14" s="99">
        <v>388</v>
      </c>
      <c r="F14" s="99">
        <v>388</v>
      </c>
    </row>
    <row r="15" spans="1:7">
      <c r="A15" s="355">
        <v>4</v>
      </c>
      <c r="B15" s="360" t="s">
        <v>673</v>
      </c>
      <c r="C15" s="99">
        <v>1114</v>
      </c>
      <c r="D15" s="9">
        <v>1114</v>
      </c>
      <c r="E15" s="99">
        <v>385</v>
      </c>
      <c r="F15" s="99">
        <v>385</v>
      </c>
    </row>
    <row r="16" spans="1:7">
      <c r="A16" s="355">
        <v>5</v>
      </c>
      <c r="B16" s="360" t="s">
        <v>674</v>
      </c>
      <c r="C16" s="99">
        <v>2333</v>
      </c>
      <c r="D16" s="9">
        <v>2333</v>
      </c>
      <c r="E16" s="99">
        <v>704</v>
      </c>
      <c r="F16" s="99">
        <v>704</v>
      </c>
    </row>
    <row r="17" spans="1:6">
      <c r="A17" s="355">
        <v>6</v>
      </c>
      <c r="B17" s="360" t="s">
        <v>675</v>
      </c>
      <c r="C17" s="99">
        <v>1975</v>
      </c>
      <c r="D17" s="9">
        <v>1975</v>
      </c>
      <c r="E17" s="99">
        <v>770</v>
      </c>
      <c r="F17" s="99">
        <v>770</v>
      </c>
    </row>
    <row r="18" spans="1:6">
      <c r="A18" s="355">
        <v>7</v>
      </c>
      <c r="B18" s="360" t="s">
        <v>676</v>
      </c>
      <c r="C18" s="99">
        <v>1995</v>
      </c>
      <c r="D18" s="9">
        <v>1995</v>
      </c>
      <c r="E18" s="99">
        <v>873</v>
      </c>
      <c r="F18" s="99">
        <v>873</v>
      </c>
    </row>
    <row r="19" spans="1:6">
      <c r="A19" s="355">
        <v>8</v>
      </c>
      <c r="B19" s="360" t="s">
        <v>677</v>
      </c>
      <c r="C19" s="99">
        <v>1829</v>
      </c>
      <c r="D19" s="9">
        <v>1829</v>
      </c>
      <c r="E19" s="99">
        <v>728</v>
      </c>
      <c r="F19" s="99">
        <v>728</v>
      </c>
    </row>
    <row r="20" spans="1:6">
      <c r="A20" s="355">
        <v>9</v>
      </c>
      <c r="B20" s="360" t="s">
        <v>678</v>
      </c>
      <c r="C20" s="99">
        <v>1123</v>
      </c>
      <c r="D20" s="9">
        <v>1123</v>
      </c>
      <c r="E20" s="99">
        <v>555</v>
      </c>
      <c r="F20" s="99">
        <v>555</v>
      </c>
    </row>
    <row r="21" spans="1:6">
      <c r="A21" s="355">
        <v>10</v>
      </c>
      <c r="B21" s="360" t="s">
        <v>679</v>
      </c>
      <c r="C21" s="99">
        <v>520</v>
      </c>
      <c r="D21" s="9">
        <v>520</v>
      </c>
      <c r="E21" s="99">
        <v>219</v>
      </c>
      <c r="F21" s="99">
        <v>219</v>
      </c>
    </row>
    <row r="22" spans="1:6">
      <c r="A22" s="355">
        <v>11</v>
      </c>
      <c r="B22" s="360" t="s">
        <v>680</v>
      </c>
      <c r="C22" s="99">
        <v>1913</v>
      </c>
      <c r="D22" s="9">
        <v>1913</v>
      </c>
      <c r="E22" s="99">
        <v>752</v>
      </c>
      <c r="F22" s="99">
        <v>752</v>
      </c>
    </row>
    <row r="23" spans="1:6">
      <c r="A23" s="355">
        <v>12</v>
      </c>
      <c r="B23" s="360" t="s">
        <v>681</v>
      </c>
      <c r="C23" s="99">
        <v>2648</v>
      </c>
      <c r="D23" s="9">
        <v>2648</v>
      </c>
      <c r="E23" s="99">
        <v>1047</v>
      </c>
      <c r="F23" s="99">
        <v>1047</v>
      </c>
    </row>
    <row r="24" spans="1:6">
      <c r="A24" s="355">
        <v>13</v>
      </c>
      <c r="B24" s="360" t="s">
        <v>682</v>
      </c>
      <c r="C24" s="99">
        <v>1486</v>
      </c>
      <c r="D24" s="9">
        <v>1486</v>
      </c>
      <c r="E24" s="99">
        <v>624</v>
      </c>
      <c r="F24" s="99">
        <v>624</v>
      </c>
    </row>
    <row r="25" spans="1:6">
      <c r="A25" s="355">
        <v>14</v>
      </c>
      <c r="B25" s="360" t="s">
        <v>683</v>
      </c>
      <c r="C25" s="99">
        <v>802</v>
      </c>
      <c r="D25" s="9">
        <v>802</v>
      </c>
      <c r="E25" s="99">
        <v>394</v>
      </c>
      <c r="F25" s="99">
        <v>394</v>
      </c>
    </row>
    <row r="26" spans="1:6">
      <c r="A26" s="355">
        <v>15</v>
      </c>
      <c r="B26" s="360" t="s">
        <v>684</v>
      </c>
      <c r="C26" s="99">
        <v>1461</v>
      </c>
      <c r="D26" s="9">
        <v>1461</v>
      </c>
      <c r="E26" s="99">
        <v>618</v>
      </c>
      <c r="F26" s="99">
        <v>618</v>
      </c>
    </row>
    <row r="27" spans="1:6">
      <c r="A27" s="355">
        <v>16</v>
      </c>
      <c r="B27" s="360" t="s">
        <v>685</v>
      </c>
      <c r="C27" s="99">
        <v>3090</v>
      </c>
      <c r="D27" s="9">
        <v>3090</v>
      </c>
      <c r="E27" s="99">
        <v>847</v>
      </c>
      <c r="F27" s="99">
        <v>847</v>
      </c>
    </row>
    <row r="28" spans="1:6">
      <c r="A28" s="355">
        <v>17</v>
      </c>
      <c r="B28" s="360" t="s">
        <v>686</v>
      </c>
      <c r="C28" s="99">
        <v>1389</v>
      </c>
      <c r="D28" s="9">
        <v>1389</v>
      </c>
      <c r="E28" s="99">
        <v>448</v>
      </c>
      <c r="F28" s="99">
        <v>448</v>
      </c>
    </row>
    <row r="29" spans="1:6">
      <c r="A29" s="355">
        <v>18</v>
      </c>
      <c r="B29" s="360" t="s">
        <v>687</v>
      </c>
      <c r="C29" s="99">
        <v>1673</v>
      </c>
      <c r="D29" s="9">
        <v>1673</v>
      </c>
      <c r="E29" s="99">
        <v>603</v>
      </c>
      <c r="F29" s="99">
        <v>603</v>
      </c>
    </row>
    <row r="30" spans="1:6">
      <c r="A30" s="355">
        <v>19</v>
      </c>
      <c r="B30" s="360" t="s">
        <v>688</v>
      </c>
      <c r="C30" s="99">
        <v>1308</v>
      </c>
      <c r="D30" s="9">
        <v>1308</v>
      </c>
      <c r="E30" s="99">
        <v>639</v>
      </c>
      <c r="F30" s="99">
        <v>639</v>
      </c>
    </row>
    <row r="31" spans="1:6">
      <c r="A31" s="355">
        <v>20</v>
      </c>
      <c r="B31" s="360" t="s">
        <v>689</v>
      </c>
      <c r="C31" s="99">
        <v>539</v>
      </c>
      <c r="D31" s="9">
        <v>539</v>
      </c>
      <c r="E31" s="99">
        <v>282</v>
      </c>
      <c r="F31" s="99">
        <v>282</v>
      </c>
    </row>
    <row r="32" spans="1:6">
      <c r="A32" s="355">
        <v>21</v>
      </c>
      <c r="B32" s="360" t="s">
        <v>690</v>
      </c>
      <c r="C32" s="99">
        <v>1141</v>
      </c>
      <c r="D32" s="9">
        <v>1141</v>
      </c>
      <c r="E32" s="99">
        <v>549</v>
      </c>
      <c r="F32" s="99">
        <v>549</v>
      </c>
    </row>
    <row r="33" spans="1:6">
      <c r="A33" s="355">
        <v>22</v>
      </c>
      <c r="B33" s="360" t="s">
        <v>691</v>
      </c>
      <c r="C33" s="99">
        <v>1059</v>
      </c>
      <c r="D33" s="9">
        <v>1059</v>
      </c>
      <c r="E33" s="99">
        <v>621</v>
      </c>
      <c r="F33" s="99">
        <v>621</v>
      </c>
    </row>
    <row r="34" spans="1:6">
      <c r="A34" s="355">
        <v>23</v>
      </c>
      <c r="B34" s="360" t="s">
        <v>692</v>
      </c>
      <c r="C34" s="99">
        <v>1689</v>
      </c>
      <c r="D34" s="9">
        <v>1689</v>
      </c>
      <c r="E34" s="99">
        <v>698</v>
      </c>
      <c r="F34" s="99">
        <v>698</v>
      </c>
    </row>
    <row r="35" spans="1:6">
      <c r="A35" s="355">
        <v>24</v>
      </c>
      <c r="B35" s="360" t="s">
        <v>715</v>
      </c>
      <c r="C35" s="99">
        <v>2024</v>
      </c>
      <c r="D35" s="9">
        <v>2024</v>
      </c>
      <c r="E35" s="99">
        <v>433</v>
      </c>
      <c r="F35" s="99">
        <v>433</v>
      </c>
    </row>
    <row r="36" spans="1:6">
      <c r="A36" s="355">
        <v>25</v>
      </c>
      <c r="B36" s="360" t="s">
        <v>693</v>
      </c>
      <c r="C36" s="99">
        <v>1309</v>
      </c>
      <c r="D36" s="9">
        <v>1309</v>
      </c>
      <c r="E36" s="99">
        <v>529</v>
      </c>
      <c r="F36" s="99">
        <v>529</v>
      </c>
    </row>
    <row r="37" spans="1:6">
      <c r="A37" s="355">
        <v>26</v>
      </c>
      <c r="B37" s="360" t="s">
        <v>694</v>
      </c>
      <c r="C37" s="99">
        <v>1128</v>
      </c>
      <c r="D37" s="9">
        <v>1128</v>
      </c>
      <c r="E37" s="99">
        <v>494</v>
      </c>
      <c r="F37" s="99">
        <v>494</v>
      </c>
    </row>
    <row r="38" spans="1:6">
      <c r="A38" s="355">
        <v>27</v>
      </c>
      <c r="B38" s="360" t="s">
        <v>695</v>
      </c>
      <c r="C38" s="99">
        <v>2471</v>
      </c>
      <c r="D38" s="9">
        <v>2471</v>
      </c>
      <c r="E38" s="99">
        <v>808</v>
      </c>
      <c r="F38" s="99">
        <v>808</v>
      </c>
    </row>
    <row r="39" spans="1:6">
      <c r="A39" s="355">
        <v>28</v>
      </c>
      <c r="B39" s="360" t="s">
        <v>696</v>
      </c>
      <c r="C39" s="99">
        <v>2094</v>
      </c>
      <c r="D39" s="9">
        <v>2094</v>
      </c>
      <c r="E39" s="99">
        <v>618</v>
      </c>
      <c r="F39" s="99">
        <v>618</v>
      </c>
    </row>
    <row r="40" spans="1:6">
      <c r="A40" s="355">
        <v>29</v>
      </c>
      <c r="B40" s="360" t="s">
        <v>716</v>
      </c>
      <c r="C40" s="99">
        <v>1402</v>
      </c>
      <c r="D40" s="9">
        <v>1402</v>
      </c>
      <c r="E40" s="99">
        <v>662</v>
      </c>
      <c r="F40" s="99">
        <v>662</v>
      </c>
    </row>
    <row r="41" spans="1:6">
      <c r="A41" s="355">
        <v>30</v>
      </c>
      <c r="B41" s="360" t="s">
        <v>697</v>
      </c>
      <c r="C41" s="99">
        <v>2065</v>
      </c>
      <c r="D41" s="9">
        <v>2065</v>
      </c>
      <c r="E41" s="99">
        <v>567</v>
      </c>
      <c r="F41" s="99">
        <v>567</v>
      </c>
    </row>
    <row r="42" spans="1:6">
      <c r="A42" s="355">
        <v>31</v>
      </c>
      <c r="B42" s="360" t="s">
        <v>698</v>
      </c>
      <c r="C42" s="99">
        <v>1228</v>
      </c>
      <c r="D42" s="9">
        <v>1228</v>
      </c>
      <c r="E42" s="99">
        <v>499</v>
      </c>
      <c r="F42" s="99">
        <v>499</v>
      </c>
    </row>
    <row r="43" spans="1:6">
      <c r="A43" s="355">
        <v>32</v>
      </c>
      <c r="B43" s="360" t="s">
        <v>699</v>
      </c>
      <c r="C43" s="99">
        <v>884</v>
      </c>
      <c r="D43" s="9">
        <v>884</v>
      </c>
      <c r="E43" s="99">
        <v>381</v>
      </c>
      <c r="F43" s="99">
        <v>381</v>
      </c>
    </row>
    <row r="44" spans="1:6">
      <c r="A44" s="355">
        <v>33</v>
      </c>
      <c r="B44" s="360" t="s">
        <v>700</v>
      </c>
      <c r="C44" s="99">
        <v>1609</v>
      </c>
      <c r="D44" s="9">
        <v>1609</v>
      </c>
      <c r="E44" s="99">
        <v>711</v>
      </c>
      <c r="F44" s="99">
        <v>711</v>
      </c>
    </row>
    <row r="45" spans="1:6">
      <c r="A45" s="355">
        <v>34</v>
      </c>
      <c r="B45" s="360" t="s">
        <v>701</v>
      </c>
      <c r="C45" s="99">
        <v>1868</v>
      </c>
      <c r="D45" s="9">
        <v>1868</v>
      </c>
      <c r="E45" s="99">
        <v>666</v>
      </c>
      <c r="F45" s="99">
        <v>666</v>
      </c>
    </row>
    <row r="46" spans="1:6">
      <c r="A46" s="355">
        <v>35</v>
      </c>
      <c r="B46" s="360" t="s">
        <v>702</v>
      </c>
      <c r="C46" s="99">
        <v>1909</v>
      </c>
      <c r="D46" s="10">
        <v>1909</v>
      </c>
      <c r="E46" s="99">
        <v>758</v>
      </c>
      <c r="F46" s="99">
        <v>758</v>
      </c>
    </row>
    <row r="47" spans="1:6">
      <c r="A47" s="355">
        <v>36</v>
      </c>
      <c r="B47" s="360" t="s">
        <v>717</v>
      </c>
      <c r="C47" s="99">
        <v>1596</v>
      </c>
      <c r="D47" s="9">
        <v>1596</v>
      </c>
      <c r="E47" s="99">
        <v>564</v>
      </c>
      <c r="F47" s="99">
        <v>564</v>
      </c>
    </row>
    <row r="48" spans="1:6">
      <c r="A48" s="355">
        <v>37</v>
      </c>
      <c r="B48" s="360" t="s">
        <v>703</v>
      </c>
      <c r="C48" s="99">
        <v>2939</v>
      </c>
      <c r="D48" s="9">
        <v>2939</v>
      </c>
      <c r="E48" s="99">
        <v>1046</v>
      </c>
      <c r="F48" s="99">
        <v>1046</v>
      </c>
    </row>
    <row r="49" spans="1:6">
      <c r="A49" s="355">
        <v>38</v>
      </c>
      <c r="B49" s="360" t="s">
        <v>704</v>
      </c>
      <c r="C49" s="99">
        <v>2207</v>
      </c>
      <c r="D49" s="9">
        <v>2207</v>
      </c>
      <c r="E49" s="99">
        <v>949</v>
      </c>
      <c r="F49" s="99">
        <v>949</v>
      </c>
    </row>
    <row r="50" spans="1:6">
      <c r="A50" s="355">
        <v>39</v>
      </c>
      <c r="B50" s="360" t="s">
        <v>705</v>
      </c>
      <c r="C50" s="99">
        <v>2675</v>
      </c>
      <c r="D50" s="9">
        <v>2675</v>
      </c>
      <c r="E50" s="99">
        <v>967</v>
      </c>
      <c r="F50" s="99">
        <v>967</v>
      </c>
    </row>
    <row r="51" spans="1:6">
      <c r="A51" s="355">
        <v>40</v>
      </c>
      <c r="B51" s="360" t="s">
        <v>706</v>
      </c>
      <c r="C51" s="99">
        <v>1400</v>
      </c>
      <c r="D51" s="9">
        <v>1400</v>
      </c>
      <c r="E51" s="99">
        <v>674</v>
      </c>
      <c r="F51" s="99">
        <v>674</v>
      </c>
    </row>
    <row r="52" spans="1:6">
      <c r="A52" s="355">
        <v>41</v>
      </c>
      <c r="B52" s="360" t="s">
        <v>707</v>
      </c>
      <c r="C52" s="99">
        <v>2146</v>
      </c>
      <c r="D52" s="9">
        <v>2146</v>
      </c>
      <c r="E52" s="99">
        <v>762</v>
      </c>
      <c r="F52" s="99">
        <v>762</v>
      </c>
    </row>
    <row r="53" spans="1:6">
      <c r="A53" s="355">
        <v>42</v>
      </c>
      <c r="B53" s="360" t="s">
        <v>708</v>
      </c>
      <c r="C53" s="99">
        <v>1632</v>
      </c>
      <c r="D53" s="9">
        <v>1632</v>
      </c>
      <c r="E53" s="99">
        <v>502</v>
      </c>
      <c r="F53" s="99">
        <v>502</v>
      </c>
    </row>
    <row r="54" spans="1:6">
      <c r="A54" s="355">
        <v>43</v>
      </c>
      <c r="B54" s="360" t="s">
        <v>709</v>
      </c>
      <c r="C54" s="99">
        <v>823</v>
      </c>
      <c r="D54" s="9">
        <v>823</v>
      </c>
      <c r="E54" s="99">
        <v>438</v>
      </c>
      <c r="F54" s="99">
        <v>438</v>
      </c>
    </row>
    <row r="55" spans="1:6">
      <c r="A55" s="355">
        <v>44</v>
      </c>
      <c r="B55" s="360" t="s">
        <v>710</v>
      </c>
      <c r="C55" s="99">
        <v>934</v>
      </c>
      <c r="D55" s="9">
        <v>934</v>
      </c>
      <c r="E55" s="99">
        <v>301</v>
      </c>
      <c r="F55" s="99">
        <v>301</v>
      </c>
    </row>
    <row r="56" spans="1:6">
      <c r="A56" s="355">
        <v>45</v>
      </c>
      <c r="B56" s="360" t="s">
        <v>711</v>
      </c>
      <c r="C56" s="90">
        <v>2286</v>
      </c>
      <c r="D56" s="9">
        <v>2286</v>
      </c>
      <c r="E56" s="90">
        <v>703</v>
      </c>
      <c r="F56" s="90">
        <v>703</v>
      </c>
    </row>
    <row r="57" spans="1:6">
      <c r="A57" s="355">
        <v>46</v>
      </c>
      <c r="B57" s="360" t="s">
        <v>712</v>
      </c>
      <c r="C57" s="99">
        <v>1647</v>
      </c>
      <c r="D57" s="9">
        <v>1647</v>
      </c>
      <c r="E57" s="99">
        <v>639</v>
      </c>
      <c r="F57" s="99">
        <v>639</v>
      </c>
    </row>
    <row r="58" spans="1:6">
      <c r="A58" s="355">
        <v>47</v>
      </c>
      <c r="B58" s="360" t="s">
        <v>713</v>
      </c>
      <c r="C58" s="99">
        <v>1518</v>
      </c>
      <c r="D58" s="9">
        <v>1518</v>
      </c>
      <c r="E58" s="99">
        <v>513</v>
      </c>
      <c r="F58" s="99">
        <v>513</v>
      </c>
    </row>
    <row r="59" spans="1:6">
      <c r="A59" s="355">
        <v>48</v>
      </c>
      <c r="B59" s="360" t="s">
        <v>718</v>
      </c>
      <c r="C59" s="99">
        <v>1724</v>
      </c>
      <c r="D59" s="9">
        <v>1724</v>
      </c>
      <c r="E59" s="99">
        <v>609</v>
      </c>
      <c r="F59" s="99">
        <v>609</v>
      </c>
    </row>
    <row r="60" spans="1:6">
      <c r="A60" s="355">
        <v>49</v>
      </c>
      <c r="B60" s="360" t="s">
        <v>719</v>
      </c>
      <c r="C60" s="99">
        <v>1420</v>
      </c>
      <c r="D60" s="9">
        <v>1420</v>
      </c>
      <c r="E60" s="99">
        <v>728</v>
      </c>
      <c r="F60" s="99">
        <v>728</v>
      </c>
    </row>
    <row r="61" spans="1:6">
      <c r="A61" s="355">
        <v>50</v>
      </c>
      <c r="B61" s="360" t="s">
        <v>714</v>
      </c>
      <c r="C61" s="99">
        <v>798</v>
      </c>
      <c r="D61" s="9">
        <v>798</v>
      </c>
      <c r="E61" s="99">
        <v>381</v>
      </c>
      <c r="F61" s="99">
        <v>381</v>
      </c>
    </row>
    <row r="62" spans="1:6">
      <c r="A62" s="355">
        <v>51</v>
      </c>
      <c r="B62" s="360" t="s">
        <v>720</v>
      </c>
      <c r="C62" s="99">
        <v>1923</v>
      </c>
      <c r="D62" s="9">
        <v>1923</v>
      </c>
      <c r="E62" s="99">
        <v>802</v>
      </c>
      <c r="F62" s="99">
        <v>802</v>
      </c>
    </row>
    <row r="63" spans="1:6">
      <c r="A63" s="94" t="s">
        <v>19</v>
      </c>
      <c r="B63" s="99"/>
      <c r="C63" s="353">
        <v>82503</v>
      </c>
      <c r="D63" s="31">
        <v>82503</v>
      </c>
      <c r="E63" s="353">
        <v>31118</v>
      </c>
      <c r="F63" s="353">
        <v>31118</v>
      </c>
    </row>
    <row r="64" spans="1:6">
      <c r="A64" s="103"/>
      <c r="B64" s="104"/>
      <c r="C64" s="104"/>
      <c r="D64" s="104"/>
      <c r="E64" s="104"/>
      <c r="F64" s="104"/>
    </row>
    <row r="65" spans="1:6">
      <c r="C65" s="90" t="s">
        <v>11</v>
      </c>
    </row>
    <row r="66" spans="1:6" ht="15.75" customHeight="1">
      <c r="A66" s="105" t="s">
        <v>12</v>
      </c>
      <c r="B66" s="105"/>
      <c r="C66" s="105"/>
      <c r="D66" s="105"/>
      <c r="E66" s="105"/>
      <c r="F66" s="105"/>
    </row>
    <row r="67" spans="1:6" ht="15.6" customHeight="1">
      <c r="A67" s="1087" t="s">
        <v>14</v>
      </c>
      <c r="B67" s="1087"/>
      <c r="C67" s="1087"/>
      <c r="D67" s="1087"/>
      <c r="E67" s="1087"/>
      <c r="F67" s="1087"/>
    </row>
    <row r="68" spans="1:6" ht="15.75">
      <c r="A68" s="1087" t="s">
        <v>15</v>
      </c>
      <c r="B68" s="1087"/>
      <c r="C68" s="1087"/>
      <c r="D68" s="1087"/>
      <c r="E68" s="1087"/>
      <c r="F68" s="1087"/>
    </row>
    <row r="70" spans="1:6">
      <c r="A70" s="1422"/>
      <c r="B70" s="1422"/>
      <c r="C70" s="1422"/>
      <c r="D70" s="1422"/>
      <c r="E70" s="1422"/>
      <c r="F70" s="1422"/>
    </row>
  </sheetData>
  <mergeCells count="11">
    <mergeCell ref="A68:F68"/>
    <mergeCell ref="A70:F70"/>
    <mergeCell ref="A67:F67"/>
    <mergeCell ref="B3:F3"/>
    <mergeCell ref="B2:F2"/>
    <mergeCell ref="A5:F5"/>
    <mergeCell ref="C9:D9"/>
    <mergeCell ref="E9:F9"/>
    <mergeCell ref="A9:A10"/>
    <mergeCell ref="B9:B10"/>
    <mergeCell ref="A7:B7"/>
  </mergeCells>
  <phoneticPr fontId="0" type="noConversion"/>
  <printOptions horizontalCentered="1"/>
  <pageMargins left="0.70866141732283505" right="0.70866141732283505" top="0.67" bottom="0" header="0.73" footer="0.31496062992126"/>
  <pageSetup paperSize="9" orientation="landscape" r:id="rId1"/>
  <rowBreaks count="1" manualBreakCount="1">
    <brk id="37" max="5" man="1"/>
  </rowBreak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zoomScale="85" zoomScaleNormal="85" zoomScaleSheetLayoutView="100" workbookViewId="0">
      <selection activeCell="G9" sqref="G9"/>
    </sheetView>
  </sheetViews>
  <sheetFormatPr defaultRowHeight="12.75"/>
  <cols>
    <col min="2" max="2" width="13.140625" customWidth="1"/>
    <col min="3" max="3" width="16.42578125" customWidth="1"/>
    <col min="4" max="4" width="10.85546875" customWidth="1"/>
    <col min="5" max="5" width="13.7109375" customWidth="1"/>
    <col min="6" max="6" width="14.28515625" customWidth="1"/>
    <col min="7" max="7" width="11.42578125" customWidth="1"/>
    <col min="8" max="8" width="12.28515625" customWidth="1"/>
    <col min="9" max="9" width="16.28515625" customWidth="1"/>
    <col min="10" max="10" width="19.28515625" customWidth="1"/>
  </cols>
  <sheetData>
    <row r="1" spans="1:13" ht="15">
      <c r="A1" s="90"/>
      <c r="B1" s="90"/>
      <c r="C1" s="90"/>
      <c r="D1" s="1187"/>
      <c r="E1" s="1187"/>
      <c r="F1" s="42"/>
      <c r="G1" s="1187" t="s">
        <v>439</v>
      </c>
      <c r="H1" s="1187"/>
      <c r="I1" s="1187"/>
      <c r="J1" s="1187"/>
      <c r="K1" s="107"/>
      <c r="L1" s="90"/>
      <c r="M1" s="90"/>
    </row>
    <row r="2" spans="1:13" ht="15.75">
      <c r="A2" s="1138" t="s">
        <v>0</v>
      </c>
      <c r="B2" s="1138"/>
      <c r="C2" s="1138"/>
      <c r="D2" s="1138"/>
      <c r="E2" s="1138"/>
      <c r="F2" s="1138"/>
      <c r="G2" s="1138"/>
      <c r="H2" s="1138"/>
      <c r="I2" s="1138"/>
      <c r="J2" s="1138"/>
      <c r="K2" s="90"/>
      <c r="L2" s="90"/>
      <c r="M2" s="90"/>
    </row>
    <row r="3" spans="1:13" ht="18">
      <c r="A3" s="137"/>
      <c r="B3" s="137"/>
      <c r="C3" s="1433" t="s">
        <v>546</v>
      </c>
      <c r="D3" s="1433"/>
      <c r="E3" s="1433"/>
      <c r="F3" s="1433"/>
      <c r="G3" s="1433"/>
      <c r="H3" s="1433"/>
      <c r="I3" s="1433"/>
      <c r="J3" s="137"/>
      <c r="K3" s="90"/>
      <c r="L3" s="90"/>
      <c r="M3" s="90"/>
    </row>
    <row r="4" spans="1:13" ht="15.75">
      <c r="A4" s="1073" t="s">
        <v>438</v>
      </c>
      <c r="B4" s="1073"/>
      <c r="C4" s="1073"/>
      <c r="D4" s="1073"/>
      <c r="E4" s="1073"/>
      <c r="F4" s="1073"/>
      <c r="G4" s="1073"/>
      <c r="H4" s="1073"/>
      <c r="I4" s="1073"/>
      <c r="J4" s="1073"/>
      <c r="K4" s="90"/>
      <c r="L4" s="90"/>
      <c r="M4" s="90"/>
    </row>
    <row r="5" spans="1:13" ht="15.75">
      <c r="A5" s="1037" t="s">
        <v>152</v>
      </c>
      <c r="B5" s="1037"/>
      <c r="C5" s="92"/>
      <c r="D5" s="92"/>
      <c r="E5" s="92"/>
      <c r="F5" s="92"/>
      <c r="G5" s="92"/>
      <c r="H5" s="92"/>
      <c r="I5" s="92"/>
      <c r="J5" s="92"/>
      <c r="K5" s="90"/>
      <c r="L5" s="90"/>
      <c r="M5" s="90"/>
    </row>
    <row r="6" spans="1:13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7" spans="1:13" ht="18">
      <c r="A7" s="93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1:13" ht="21.75" customHeight="1">
      <c r="A8" s="1428" t="s">
        <v>2</v>
      </c>
      <c r="B8" s="1428" t="s">
        <v>3</v>
      </c>
      <c r="C8" s="1430" t="s">
        <v>130</v>
      </c>
      <c r="D8" s="1431"/>
      <c r="E8" s="1431"/>
      <c r="F8" s="1431"/>
      <c r="G8" s="1431"/>
      <c r="H8" s="1431"/>
      <c r="I8" s="1431"/>
      <c r="J8" s="1432"/>
      <c r="K8" s="90"/>
      <c r="L8" s="90"/>
      <c r="M8" s="90"/>
    </row>
    <row r="9" spans="1:13" ht="39.75" customHeight="1">
      <c r="A9" s="1429"/>
      <c r="B9" s="1429"/>
      <c r="C9" s="95" t="s">
        <v>181</v>
      </c>
      <c r="D9" s="95" t="s">
        <v>111</v>
      </c>
      <c r="E9" s="95" t="s">
        <v>380</v>
      </c>
      <c r="F9" s="144" t="s">
        <v>157</v>
      </c>
      <c r="G9" s="144" t="s">
        <v>112</v>
      </c>
      <c r="H9" s="173" t="s">
        <v>180</v>
      </c>
      <c r="I9" s="173" t="s">
        <v>202</v>
      </c>
      <c r="J9" s="96" t="s">
        <v>19</v>
      </c>
      <c r="K9" s="106"/>
      <c r="L9" s="106"/>
      <c r="M9" s="106"/>
    </row>
    <row r="10" spans="1:13" s="15" customFormat="1">
      <c r="A10" s="95">
        <v>1</v>
      </c>
      <c r="B10" s="95">
        <v>2</v>
      </c>
      <c r="C10" s="95">
        <v>3</v>
      </c>
      <c r="D10" s="95">
        <v>4</v>
      </c>
      <c r="E10" s="95">
        <v>5</v>
      </c>
      <c r="F10" s="95">
        <v>6</v>
      </c>
      <c r="G10" s="95">
        <v>7</v>
      </c>
      <c r="H10" s="97">
        <v>8</v>
      </c>
      <c r="I10" s="97">
        <v>9</v>
      </c>
      <c r="J10" s="96">
        <v>10</v>
      </c>
      <c r="K10" s="106"/>
      <c r="L10" s="106"/>
      <c r="M10" s="106"/>
    </row>
    <row r="11" spans="1:13">
      <c r="A11" s="98">
        <v>1</v>
      </c>
      <c r="B11" s="99"/>
      <c r="C11" s="99"/>
      <c r="D11" s="99"/>
      <c r="E11" s="99"/>
      <c r="F11" s="99"/>
      <c r="G11" s="99"/>
      <c r="H11" s="174"/>
      <c r="I11" s="174"/>
      <c r="J11" s="100"/>
      <c r="K11" s="90"/>
      <c r="L11" s="90"/>
      <c r="M11" s="90"/>
    </row>
    <row r="12" spans="1:13">
      <c r="A12" s="98">
        <v>2</v>
      </c>
      <c r="B12" s="99"/>
      <c r="C12" s="99"/>
      <c r="D12" s="99"/>
      <c r="E12" s="99"/>
      <c r="F12" s="99"/>
      <c r="G12" s="99"/>
      <c r="H12" s="174"/>
      <c r="I12" s="174"/>
      <c r="J12" s="100"/>
      <c r="K12" s="90"/>
      <c r="L12" s="90"/>
      <c r="M12" s="90"/>
    </row>
    <row r="13" spans="1:13">
      <c r="A13" s="98">
        <v>3</v>
      </c>
      <c r="B13" s="99"/>
      <c r="C13" s="99"/>
      <c r="D13" s="99"/>
      <c r="E13" s="99"/>
      <c r="F13" s="99"/>
      <c r="G13" s="99"/>
      <c r="H13" s="174"/>
      <c r="I13" s="174"/>
      <c r="J13" s="100"/>
      <c r="K13" s="90"/>
      <c r="L13" s="90"/>
      <c r="M13" s="90"/>
    </row>
    <row r="14" spans="1:13">
      <c r="A14" s="98">
        <v>4</v>
      </c>
      <c r="B14" s="99"/>
      <c r="C14" s="99"/>
      <c r="D14" s="99"/>
      <c r="E14" s="99"/>
      <c r="F14" s="99"/>
      <c r="G14" s="99"/>
      <c r="H14" s="174"/>
      <c r="I14" s="174"/>
      <c r="J14" s="100"/>
      <c r="K14" s="90"/>
      <c r="L14" s="90"/>
      <c r="M14" s="90"/>
    </row>
    <row r="15" spans="1:13">
      <c r="A15" s="98">
        <v>5</v>
      </c>
      <c r="B15" s="99"/>
      <c r="C15" s="99"/>
      <c r="D15" s="99"/>
      <c r="E15" s="99"/>
      <c r="F15" s="99"/>
      <c r="G15" s="99"/>
      <c r="H15" s="174"/>
      <c r="I15" s="174"/>
      <c r="J15" s="100"/>
      <c r="K15" s="90"/>
      <c r="L15" s="90"/>
      <c r="M15" s="90"/>
    </row>
    <row r="16" spans="1:13">
      <c r="A16" s="98">
        <v>6</v>
      </c>
      <c r="B16" s="99"/>
      <c r="C16" s="99"/>
      <c r="D16" s="99"/>
      <c r="E16" s="99"/>
      <c r="F16" s="99"/>
      <c r="G16" s="99"/>
      <c r="H16" s="174"/>
      <c r="I16" s="174"/>
      <c r="J16" s="100"/>
      <c r="K16" s="90"/>
      <c r="L16" s="90"/>
      <c r="M16" s="90"/>
    </row>
    <row r="17" spans="1:13">
      <c r="A17" s="98">
        <v>7</v>
      </c>
      <c r="B17" s="99"/>
      <c r="C17" s="99"/>
      <c r="D17" s="99"/>
      <c r="E17" s="99"/>
      <c r="F17" s="99"/>
      <c r="G17" s="99"/>
      <c r="H17" s="174"/>
      <c r="I17" s="174"/>
      <c r="J17" s="100"/>
      <c r="K17" s="90"/>
      <c r="L17" s="90"/>
      <c r="M17" s="90"/>
    </row>
    <row r="18" spans="1:13">
      <c r="A18" s="98">
        <v>8</v>
      </c>
      <c r="B18" s="99"/>
      <c r="C18" s="99"/>
      <c r="D18" s="99"/>
      <c r="E18" s="99"/>
      <c r="F18" s="99"/>
      <c r="G18" s="99"/>
      <c r="H18" s="174"/>
      <c r="I18" s="174"/>
      <c r="J18" s="100"/>
      <c r="K18" s="90"/>
      <c r="L18" s="90"/>
      <c r="M18" s="90"/>
    </row>
    <row r="19" spans="1:13">
      <c r="A19" s="98">
        <v>9</v>
      </c>
      <c r="B19" s="99"/>
      <c r="C19" s="99"/>
      <c r="D19" s="99"/>
      <c r="E19" s="99"/>
      <c r="F19" s="99"/>
      <c r="G19" s="99"/>
      <c r="H19" s="174"/>
      <c r="I19" s="174"/>
      <c r="J19" s="100"/>
      <c r="K19" s="90"/>
      <c r="L19" s="90"/>
      <c r="M19" s="90"/>
    </row>
    <row r="20" spans="1:13">
      <c r="A20" s="98">
        <v>10</v>
      </c>
      <c r="B20" s="99"/>
      <c r="C20" s="99"/>
      <c r="D20" s="99"/>
      <c r="E20" s="99"/>
      <c r="F20" s="99"/>
      <c r="G20" s="99"/>
      <c r="H20" s="174"/>
      <c r="I20" s="174"/>
      <c r="J20" s="100"/>
      <c r="K20" s="90"/>
      <c r="L20" s="90"/>
      <c r="M20" s="90"/>
    </row>
    <row r="21" spans="1:13">
      <c r="A21" s="98">
        <v>11</v>
      </c>
      <c r="B21" s="99"/>
      <c r="C21" s="99"/>
      <c r="D21" s="99"/>
      <c r="E21" s="99"/>
      <c r="F21" s="99"/>
      <c r="G21" s="99"/>
      <c r="H21" s="174"/>
      <c r="I21" s="174"/>
      <c r="J21" s="100"/>
      <c r="K21" s="90"/>
      <c r="L21" s="90"/>
      <c r="M21" s="90"/>
    </row>
    <row r="22" spans="1:13">
      <c r="A22" s="98">
        <v>12</v>
      </c>
      <c r="B22" s="99"/>
      <c r="C22" s="99"/>
      <c r="D22" s="99"/>
      <c r="E22" s="99"/>
      <c r="F22" s="99"/>
      <c r="G22" s="99"/>
      <c r="H22" s="174"/>
      <c r="I22" s="174"/>
      <c r="J22" s="100"/>
      <c r="K22" s="90"/>
      <c r="L22" s="90"/>
      <c r="M22" s="90"/>
    </row>
    <row r="23" spans="1:13">
      <c r="A23" s="98">
        <v>13</v>
      </c>
      <c r="B23" s="99"/>
      <c r="C23" s="99"/>
      <c r="D23" s="99"/>
      <c r="E23" s="99"/>
      <c r="F23" s="99"/>
      <c r="G23" s="99"/>
      <c r="H23" s="174"/>
      <c r="I23" s="174"/>
      <c r="J23" s="100"/>
      <c r="K23" s="90"/>
      <c r="L23" s="90"/>
      <c r="M23" s="90"/>
    </row>
    <row r="24" spans="1:13">
      <c r="A24" s="98">
        <v>14</v>
      </c>
      <c r="B24" s="99"/>
      <c r="C24" s="99"/>
      <c r="D24" s="99"/>
      <c r="E24" s="99"/>
      <c r="F24" s="99"/>
      <c r="G24" s="99"/>
      <c r="H24" s="174"/>
      <c r="I24" s="174"/>
      <c r="J24" s="100"/>
      <c r="K24" s="90"/>
      <c r="L24" s="90"/>
      <c r="M24" s="90"/>
    </row>
    <row r="25" spans="1:13">
      <c r="A25" s="101" t="s">
        <v>7</v>
      </c>
      <c r="B25" s="99"/>
      <c r="C25" s="99"/>
      <c r="D25" s="99"/>
      <c r="E25" s="99"/>
      <c r="F25" s="99"/>
      <c r="G25" s="99"/>
      <c r="H25" s="174"/>
      <c r="I25" s="174"/>
      <c r="J25" s="100"/>
      <c r="K25" s="90"/>
      <c r="L25" s="90"/>
      <c r="M25" s="90"/>
    </row>
    <row r="26" spans="1:13">
      <c r="A26" s="101" t="s">
        <v>7</v>
      </c>
      <c r="B26" s="99"/>
      <c r="C26" s="99"/>
      <c r="D26" s="99"/>
      <c r="E26" s="99"/>
      <c r="F26" s="99"/>
      <c r="G26" s="99"/>
      <c r="H26" s="174"/>
      <c r="I26" s="174"/>
      <c r="J26" s="100"/>
      <c r="K26" s="90"/>
      <c r="L26" s="90"/>
      <c r="M26" s="90"/>
    </row>
    <row r="27" spans="1:13">
      <c r="A27" s="94" t="s">
        <v>19</v>
      </c>
      <c r="B27" s="99"/>
      <c r="C27" s="99"/>
      <c r="D27" s="99"/>
      <c r="E27" s="99"/>
      <c r="F27" s="99"/>
      <c r="G27" s="99"/>
      <c r="H27" s="174"/>
      <c r="I27" s="174"/>
      <c r="J27" s="100"/>
      <c r="L27" s="90"/>
      <c r="M27" s="90"/>
    </row>
    <row r="28" spans="1:13">
      <c r="A28" s="102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</row>
    <row r="29" spans="1:13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</row>
    <row r="30" spans="1:13">
      <c r="A30" s="90" t="s">
        <v>113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</row>
    <row r="31" spans="1:13">
      <c r="A31" s="90" t="s">
        <v>182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</row>
    <row r="32" spans="1:13">
      <c r="A32" t="s">
        <v>114</v>
      </c>
    </row>
    <row r="33" spans="1:13">
      <c r="A33" s="1417" t="s">
        <v>115</v>
      </c>
      <c r="B33" s="1417"/>
      <c r="C33" s="1417"/>
      <c r="D33" s="1417"/>
      <c r="E33" s="1417"/>
      <c r="F33" s="1417"/>
      <c r="G33" s="1417"/>
      <c r="H33" s="1417"/>
      <c r="I33" s="1417"/>
      <c r="J33" s="1417"/>
      <c r="K33" s="1417"/>
      <c r="L33" s="1417"/>
      <c r="M33" s="1417"/>
    </row>
    <row r="34" spans="1:13">
      <c r="A34" s="1427" t="s">
        <v>116</v>
      </c>
      <c r="B34" s="1427"/>
      <c r="C34" s="1427"/>
      <c r="D34" s="1427"/>
      <c r="E34" s="90"/>
      <c r="F34" s="90"/>
      <c r="G34" s="90"/>
      <c r="H34" s="90"/>
      <c r="I34" s="90"/>
      <c r="J34" s="90"/>
      <c r="K34" s="90"/>
      <c r="L34" s="90"/>
      <c r="M34" s="90"/>
    </row>
    <row r="35" spans="1:13">
      <c r="A35" s="145" t="s">
        <v>158</v>
      </c>
      <c r="B35" s="145"/>
      <c r="C35" s="145"/>
      <c r="D35" s="145"/>
      <c r="E35" s="90"/>
      <c r="F35" s="90"/>
      <c r="G35" s="90"/>
      <c r="H35" s="90"/>
      <c r="I35" s="90"/>
      <c r="J35" s="90"/>
      <c r="K35" s="90"/>
      <c r="L35" s="90"/>
      <c r="M35" s="90"/>
    </row>
    <row r="36" spans="1:13">
      <c r="A36" s="145"/>
      <c r="B36" s="145"/>
      <c r="C36" s="145"/>
      <c r="D36" s="145"/>
      <c r="E36" s="90"/>
      <c r="F36" s="90"/>
      <c r="G36" s="90"/>
      <c r="H36" s="90"/>
      <c r="I36" s="90"/>
      <c r="J36" s="90"/>
      <c r="K36" s="90"/>
      <c r="L36" s="90"/>
      <c r="M36" s="90"/>
    </row>
    <row r="37" spans="1:13" ht="15.75">
      <c r="A37" s="105" t="s">
        <v>12</v>
      </c>
      <c r="B37" s="105"/>
      <c r="C37" s="105"/>
      <c r="D37" s="105"/>
      <c r="E37" s="105"/>
      <c r="F37" s="105"/>
      <c r="G37" s="105"/>
      <c r="H37" s="105"/>
      <c r="I37" s="105"/>
      <c r="J37" s="146" t="s">
        <v>13</v>
      </c>
      <c r="K37" s="146"/>
      <c r="L37" s="90"/>
      <c r="M37" s="90"/>
    </row>
    <row r="38" spans="1:13" ht="15.75">
      <c r="A38" s="1087" t="s">
        <v>14</v>
      </c>
      <c r="B38" s="1087"/>
      <c r="C38" s="1087"/>
      <c r="D38" s="1087"/>
      <c r="E38" s="1087"/>
      <c r="F38" s="1087"/>
      <c r="G38" s="1087"/>
      <c r="H38" s="1087"/>
      <c r="I38" s="1087"/>
      <c r="J38" s="1087"/>
      <c r="K38" s="90"/>
      <c r="L38" s="90"/>
      <c r="M38" s="90"/>
    </row>
    <row r="39" spans="1:13" ht="15.75" customHeight="1">
      <c r="A39" s="1087" t="s">
        <v>15</v>
      </c>
      <c r="B39" s="1087"/>
      <c r="C39" s="1087"/>
      <c r="D39" s="1087"/>
      <c r="E39" s="1087"/>
      <c r="F39" s="1087"/>
      <c r="G39" s="1087"/>
      <c r="H39" s="1087"/>
      <c r="I39" s="1087"/>
      <c r="J39" s="1087"/>
      <c r="K39" s="146"/>
      <c r="L39" s="90"/>
      <c r="M39" s="90"/>
    </row>
    <row r="40" spans="1:13">
      <c r="A40" s="90"/>
      <c r="B40" s="90"/>
      <c r="C40" s="90"/>
      <c r="D40" s="90"/>
      <c r="E40" s="90"/>
      <c r="F40" s="90"/>
      <c r="G40" s="1033" t="s">
        <v>76</v>
      </c>
      <c r="H40" s="1033"/>
      <c r="I40" s="1033"/>
      <c r="J40" s="1033"/>
      <c r="K40" s="37"/>
      <c r="L40" s="37"/>
      <c r="M40" s="90"/>
    </row>
    <row r="41" spans="1:13">
      <c r="A41" s="1422"/>
      <c r="B41" s="1422"/>
      <c r="C41" s="1422"/>
      <c r="D41" s="1422"/>
      <c r="E41" s="1422"/>
      <c r="F41" s="1422"/>
      <c r="G41" s="1422"/>
      <c r="H41" s="1422"/>
      <c r="I41" s="1422"/>
      <c r="J41" s="1422"/>
      <c r="K41" s="90"/>
      <c r="L41" s="90"/>
      <c r="M41" s="90"/>
    </row>
  </sheetData>
  <mergeCells count="17">
    <mergeCell ref="D1:E1"/>
    <mergeCell ref="G1:J1"/>
    <mergeCell ref="A2:J2"/>
    <mergeCell ref="A4:J4"/>
    <mergeCell ref="A5:B5"/>
    <mergeCell ref="K33:M33"/>
    <mergeCell ref="A8:A9"/>
    <mergeCell ref="B8:B9"/>
    <mergeCell ref="C8:J8"/>
    <mergeCell ref="C3:I3"/>
    <mergeCell ref="G40:J40"/>
    <mergeCell ref="A41:J41"/>
    <mergeCell ref="A38:J38"/>
    <mergeCell ref="A33:D33"/>
    <mergeCell ref="E33:J33"/>
    <mergeCell ref="A34:D34"/>
    <mergeCell ref="A39:J3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8"/>
  <sheetViews>
    <sheetView zoomScale="80" zoomScaleNormal="80" zoomScaleSheetLayoutView="76" workbookViewId="0">
      <selection activeCell="A5" sqref="A5:M6"/>
    </sheetView>
  </sheetViews>
  <sheetFormatPr defaultRowHeight="12.75"/>
  <cols>
    <col min="1" max="1" width="6.140625" customWidth="1"/>
    <col min="2" max="11" width="17" customWidth="1"/>
    <col min="12" max="12" width="18.85546875" customWidth="1"/>
    <col min="13" max="13" width="18.7109375" customWidth="1"/>
    <col min="14" max="14" width="12.28515625" customWidth="1"/>
    <col min="15" max="15" width="12.7109375" customWidth="1"/>
    <col min="16" max="16" width="16.140625" customWidth="1"/>
  </cols>
  <sheetData>
    <row r="1" spans="1:26" ht="1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1187" t="s">
        <v>536</v>
      </c>
      <c r="M1" s="1187"/>
      <c r="N1" s="107"/>
      <c r="O1" s="90"/>
      <c r="P1" s="90"/>
    </row>
    <row r="2" spans="1:26" ht="15.75">
      <c r="A2" s="1138" t="s">
        <v>0</v>
      </c>
      <c r="B2" s="1138"/>
      <c r="C2" s="1138"/>
      <c r="D2" s="1138"/>
      <c r="E2" s="1138"/>
      <c r="F2" s="1138"/>
      <c r="G2" s="1138"/>
      <c r="H2" s="1138"/>
      <c r="I2" s="1138"/>
      <c r="J2" s="1138"/>
      <c r="K2" s="1138"/>
      <c r="L2" s="1138"/>
      <c r="M2" s="1138"/>
      <c r="N2" s="90"/>
      <c r="O2" s="90"/>
      <c r="P2" s="90"/>
    </row>
    <row r="3" spans="1:26" ht="20.25">
      <c r="A3" s="1072" t="s">
        <v>546</v>
      </c>
      <c r="B3" s="1072"/>
      <c r="C3" s="1072"/>
      <c r="D3" s="1072"/>
      <c r="E3" s="1072"/>
      <c r="F3" s="1072"/>
      <c r="G3" s="1072"/>
      <c r="H3" s="1072"/>
      <c r="I3" s="1072"/>
      <c r="J3" s="1072"/>
      <c r="K3" s="1072"/>
      <c r="L3" s="1072"/>
      <c r="M3" s="1072"/>
      <c r="N3" s="90"/>
      <c r="O3" s="90"/>
      <c r="P3" s="90"/>
    </row>
    <row r="4" spans="1:26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26" ht="15.75">
      <c r="A5" s="1073" t="s">
        <v>535</v>
      </c>
      <c r="B5" s="1073"/>
      <c r="C5" s="1073"/>
      <c r="D5" s="1073"/>
      <c r="E5" s="1073"/>
      <c r="F5" s="1073"/>
      <c r="G5" s="1073"/>
      <c r="H5" s="1073"/>
      <c r="I5" s="1073"/>
      <c r="J5" s="1073"/>
      <c r="K5" s="1073"/>
      <c r="L5" s="1073"/>
      <c r="M5" s="1073"/>
      <c r="N5" s="90"/>
      <c r="O5" s="90"/>
      <c r="P5" s="90"/>
    </row>
    <row r="6" spans="1:26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</row>
    <row r="7" spans="1:26">
      <c r="A7" s="1037" t="s">
        <v>152</v>
      </c>
      <c r="B7" s="1037"/>
      <c r="C7" s="33"/>
      <c r="D7" s="33"/>
      <c r="E7" s="33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</row>
    <row r="8" spans="1:26" ht="18">
      <c r="A8" s="93"/>
      <c r="B8" s="93"/>
      <c r="C8" s="93"/>
      <c r="D8" s="93"/>
      <c r="E8" s="93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</row>
    <row r="9" spans="1:26" ht="19.899999999999999" customHeight="1">
      <c r="A9" s="1342" t="s">
        <v>2</v>
      </c>
      <c r="B9" s="1342" t="s">
        <v>3</v>
      </c>
      <c r="C9" s="1434" t="s">
        <v>111</v>
      </c>
      <c r="D9" s="1434"/>
      <c r="E9" s="1435"/>
      <c r="F9" s="1436" t="s">
        <v>112</v>
      </c>
      <c r="G9" s="1434"/>
      <c r="H9" s="1434"/>
      <c r="I9" s="1435"/>
      <c r="J9" s="1436" t="s">
        <v>180</v>
      </c>
      <c r="K9" s="1434"/>
      <c r="L9" s="1434"/>
      <c r="M9" s="1435"/>
      <c r="Y9" s="9"/>
      <c r="Z9" s="13"/>
    </row>
    <row r="10" spans="1:26" ht="45.75" customHeight="1">
      <c r="A10" s="1342"/>
      <c r="B10" s="1342"/>
      <c r="C10" s="148" t="s">
        <v>382</v>
      </c>
      <c r="D10" s="4" t="s">
        <v>379</v>
      </c>
      <c r="E10" s="148" t="s">
        <v>183</v>
      </c>
      <c r="F10" s="4" t="s">
        <v>377</v>
      </c>
      <c r="G10" s="148" t="s">
        <v>378</v>
      </c>
      <c r="H10" s="4" t="s">
        <v>379</v>
      </c>
      <c r="I10" s="148" t="s">
        <v>183</v>
      </c>
      <c r="J10" s="4" t="s">
        <v>381</v>
      </c>
      <c r="K10" s="148" t="s">
        <v>378</v>
      </c>
      <c r="L10" s="4" t="s">
        <v>379</v>
      </c>
      <c r="M10" s="5" t="s">
        <v>183</v>
      </c>
    </row>
    <row r="11" spans="1:26" s="15" customFormat="1">
      <c r="A11" s="95">
        <v>1</v>
      </c>
      <c r="B11" s="95">
        <v>2</v>
      </c>
      <c r="C11" s="95">
        <v>3</v>
      </c>
      <c r="D11" s="95">
        <v>4</v>
      </c>
      <c r="E11" s="95">
        <v>5</v>
      </c>
      <c r="F11" s="95">
        <v>6</v>
      </c>
      <c r="G11" s="95">
        <v>7</v>
      </c>
      <c r="H11" s="95">
        <v>8</v>
      </c>
      <c r="I11" s="95">
        <v>9</v>
      </c>
      <c r="J11" s="95">
        <v>10</v>
      </c>
      <c r="K11" s="95">
        <v>11</v>
      </c>
      <c r="L11" s="95">
        <v>12</v>
      </c>
      <c r="M11" s="95">
        <v>13</v>
      </c>
    </row>
    <row r="12" spans="1:26">
      <c r="A12" s="98">
        <v>1</v>
      </c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</row>
    <row r="13" spans="1:26">
      <c r="A13" s="98">
        <v>2</v>
      </c>
      <c r="B13" s="98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</row>
    <row r="14" spans="1:26">
      <c r="A14" s="98">
        <v>3</v>
      </c>
      <c r="B14" s="98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</row>
    <row r="15" spans="1:26">
      <c r="A15" s="98">
        <v>4</v>
      </c>
      <c r="B15" s="98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</row>
    <row r="16" spans="1:26">
      <c r="A16" s="98">
        <v>5</v>
      </c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</row>
    <row r="17" spans="1:16">
      <c r="A17" s="98">
        <v>6</v>
      </c>
      <c r="B17" s="98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</row>
    <row r="18" spans="1:16">
      <c r="A18" s="98">
        <v>7</v>
      </c>
      <c r="B18" s="98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</row>
    <row r="19" spans="1:16">
      <c r="A19" s="98">
        <v>8</v>
      </c>
      <c r="B19" s="98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</row>
    <row r="20" spans="1:16">
      <c r="A20" s="98">
        <v>9</v>
      </c>
      <c r="B20" s="98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</row>
    <row r="21" spans="1:16">
      <c r="A21" s="98">
        <v>10</v>
      </c>
      <c r="B21" s="98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</row>
    <row r="22" spans="1:16">
      <c r="A22" s="98">
        <v>11</v>
      </c>
      <c r="B22" s="98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</row>
    <row r="23" spans="1:16">
      <c r="A23" s="98">
        <v>12</v>
      </c>
      <c r="B23" s="98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</row>
    <row r="24" spans="1:16">
      <c r="A24" s="98">
        <v>13</v>
      </c>
      <c r="B24" s="98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</row>
    <row r="25" spans="1:16">
      <c r="A25" s="98">
        <v>14</v>
      </c>
      <c r="B25" s="98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</row>
    <row r="26" spans="1:16">
      <c r="A26" s="101" t="s">
        <v>7</v>
      </c>
      <c r="B26" s="101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</row>
    <row r="27" spans="1:16">
      <c r="A27" s="101" t="s">
        <v>7</v>
      </c>
      <c r="B27" s="101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</row>
    <row r="28" spans="1:16">
      <c r="A28" s="94" t="s">
        <v>19</v>
      </c>
      <c r="B28" s="94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</row>
    <row r="29" spans="1:16">
      <c r="A29" s="102"/>
      <c r="B29" s="102"/>
      <c r="C29" s="102"/>
      <c r="D29" s="102"/>
      <c r="E29" s="102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</row>
    <row r="30" spans="1:16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</row>
    <row r="31" spans="1:16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</row>
    <row r="33" spans="1:16">
      <c r="A33" s="1417"/>
      <c r="B33" s="1417"/>
      <c r="C33" s="1417"/>
      <c r="D33" s="1417"/>
      <c r="E33" s="1417"/>
      <c r="F33" s="1417"/>
      <c r="G33" s="1417"/>
      <c r="H33" s="1417"/>
      <c r="I33" s="1417"/>
      <c r="J33" s="1417"/>
      <c r="K33" s="1417"/>
      <c r="L33" s="1417"/>
      <c r="M33" s="110"/>
      <c r="N33" s="1417"/>
      <c r="O33" s="1417"/>
      <c r="P33" s="1417"/>
    </row>
    <row r="34" spans="1:16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</row>
    <row r="35" spans="1:16" ht="15.75">
      <c r="A35" s="105" t="s">
        <v>12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418" t="s">
        <v>13</v>
      </c>
      <c r="L35" s="1418"/>
      <c r="M35" s="1418"/>
      <c r="N35" s="146"/>
      <c r="O35" s="90"/>
      <c r="P35" s="90"/>
    </row>
    <row r="36" spans="1:16" ht="15.75">
      <c r="A36" s="1087" t="s">
        <v>14</v>
      </c>
      <c r="B36" s="1087"/>
      <c r="C36" s="1087"/>
      <c r="D36" s="1087"/>
      <c r="E36" s="1087"/>
      <c r="F36" s="1087"/>
      <c r="G36" s="1087"/>
      <c r="H36" s="1087"/>
      <c r="I36" s="1087"/>
      <c r="J36" s="1087"/>
      <c r="K36" s="1087"/>
      <c r="L36" s="1087"/>
      <c r="M36" s="1087"/>
      <c r="N36" s="90"/>
      <c r="O36" s="90"/>
      <c r="P36" s="90"/>
    </row>
    <row r="37" spans="1:16" ht="15.6" customHeight="1">
      <c r="A37" s="1087" t="s">
        <v>15</v>
      </c>
      <c r="B37" s="1087"/>
      <c r="C37" s="1087"/>
      <c r="D37" s="1087"/>
      <c r="E37" s="1087"/>
      <c r="F37" s="1087"/>
      <c r="G37" s="1087"/>
      <c r="H37" s="1087"/>
      <c r="I37" s="1087"/>
      <c r="J37" s="1087"/>
      <c r="K37" s="1087"/>
      <c r="L37" s="1087"/>
      <c r="M37" s="1087"/>
      <c r="N37" s="146"/>
      <c r="O37" s="90"/>
      <c r="P37" s="90"/>
    </row>
    <row r="38" spans="1:16">
      <c r="A38" s="90"/>
      <c r="B38" s="90"/>
      <c r="C38" s="90"/>
      <c r="D38" s="90"/>
      <c r="E38" s="90"/>
      <c r="F38" s="90"/>
      <c r="G38" s="90"/>
      <c r="L38" s="37" t="s">
        <v>76</v>
      </c>
      <c r="M38" s="37"/>
      <c r="N38" s="37"/>
      <c r="O38" s="37"/>
      <c r="P38" s="37"/>
    </row>
  </sheetData>
  <mergeCells count="15">
    <mergeCell ref="K35:M35"/>
    <mergeCell ref="A36:M36"/>
    <mergeCell ref="A9:A10"/>
    <mergeCell ref="B9:B10"/>
    <mergeCell ref="A37:M37"/>
    <mergeCell ref="F9:I9"/>
    <mergeCell ref="J9:M9"/>
    <mergeCell ref="A33:L33"/>
    <mergeCell ref="N33:P33"/>
    <mergeCell ref="C9:E9"/>
    <mergeCell ref="L1:M1"/>
    <mergeCell ref="A2:M2"/>
    <mergeCell ref="A3:M3"/>
    <mergeCell ref="A5:M5"/>
    <mergeCell ref="A7:B7"/>
  </mergeCells>
  <printOptions horizontalCentered="1"/>
  <pageMargins left="0.70866141732283472" right="0.70866141732283472" top="0.23622047244094491" bottom="0" header="0.31496062992125984" footer="0.31496062992125984"/>
  <pageSetup paperSize="9" scale="62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zoomScaleSheetLayoutView="84" workbookViewId="0">
      <selection activeCell="I11" sqref="I11"/>
    </sheetView>
  </sheetViews>
  <sheetFormatPr defaultRowHeight="12.75"/>
  <cols>
    <col min="1" max="1" width="5.85546875" customWidth="1"/>
    <col min="6" max="6" width="13.42578125" customWidth="1"/>
    <col min="7" max="7" width="14.85546875" customWidth="1"/>
    <col min="8" max="8" width="12.42578125" customWidth="1"/>
    <col min="9" max="9" width="15.28515625" customWidth="1"/>
    <col min="10" max="10" width="14.28515625" customWidth="1"/>
    <col min="11" max="11" width="13.85546875" customWidth="1"/>
    <col min="12" max="12" width="9.140625" hidden="1" customWidth="1"/>
  </cols>
  <sheetData>
    <row r="1" spans="1:12" ht="18">
      <c r="A1" s="1141" t="s">
        <v>0</v>
      </c>
      <c r="B1" s="1141"/>
      <c r="C1" s="1141"/>
      <c r="D1" s="1141"/>
      <c r="E1" s="1141"/>
      <c r="F1" s="1141"/>
      <c r="G1" s="1141"/>
      <c r="H1" s="1141"/>
      <c r="I1" s="1141"/>
      <c r="J1" s="1437" t="s">
        <v>518</v>
      </c>
      <c r="K1" s="1437"/>
    </row>
    <row r="2" spans="1:12" ht="21">
      <c r="A2" s="1142" t="s">
        <v>546</v>
      </c>
      <c r="B2" s="1142"/>
      <c r="C2" s="1142"/>
      <c r="D2" s="1142"/>
      <c r="E2" s="1142"/>
      <c r="F2" s="1142"/>
      <c r="G2" s="1142"/>
      <c r="H2" s="1142"/>
      <c r="I2" s="1142"/>
      <c r="J2" s="1142"/>
      <c r="K2" s="1142"/>
    </row>
    <row r="3" spans="1:12" ht="15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</row>
    <row r="4" spans="1:12" ht="15">
      <c r="A4" s="1438" t="s">
        <v>517</v>
      </c>
      <c r="B4" s="1438"/>
      <c r="C4" s="1438"/>
      <c r="D4" s="1438"/>
      <c r="E4" s="1438"/>
      <c r="F4" s="1438"/>
      <c r="G4" s="1438"/>
      <c r="H4" s="1438"/>
      <c r="I4" s="1438"/>
      <c r="J4" s="1438"/>
      <c r="K4" s="1438"/>
    </row>
    <row r="5" spans="1:12" ht="15">
      <c r="A5" s="229" t="s">
        <v>246</v>
      </c>
      <c r="B5" s="229"/>
      <c r="C5" s="229"/>
      <c r="D5" s="229"/>
      <c r="E5" s="229"/>
      <c r="F5" s="229"/>
      <c r="G5" s="229"/>
      <c r="H5" s="229"/>
      <c r="I5" s="228"/>
      <c r="J5" s="1206" t="s">
        <v>552</v>
      </c>
      <c r="K5" s="1206"/>
      <c r="L5" s="1206"/>
    </row>
    <row r="6" spans="1:12" ht="27.75" customHeight="1">
      <c r="A6" s="1209" t="s">
        <v>2</v>
      </c>
      <c r="B6" s="1209" t="s">
        <v>3</v>
      </c>
      <c r="C6" s="1209" t="s">
        <v>292</v>
      </c>
      <c r="D6" s="1209" t="s">
        <v>293</v>
      </c>
      <c r="E6" s="1209"/>
      <c r="F6" s="1209"/>
      <c r="G6" s="1209"/>
      <c r="H6" s="1209"/>
      <c r="I6" s="1210" t="s">
        <v>294</v>
      </c>
      <c r="J6" s="1211"/>
      <c r="K6" s="1212"/>
    </row>
    <row r="7" spans="1:12" ht="90" customHeight="1">
      <c r="A7" s="1209"/>
      <c r="B7" s="1209"/>
      <c r="C7" s="1209"/>
      <c r="D7" s="263" t="s">
        <v>295</v>
      </c>
      <c r="E7" s="263" t="s">
        <v>183</v>
      </c>
      <c r="F7" s="263" t="s">
        <v>441</v>
      </c>
      <c r="G7" s="263" t="s">
        <v>296</v>
      </c>
      <c r="H7" s="263" t="s">
        <v>416</v>
      </c>
      <c r="I7" s="263" t="s">
        <v>297</v>
      </c>
      <c r="J7" s="263" t="s">
        <v>298</v>
      </c>
      <c r="K7" s="263" t="s">
        <v>299</v>
      </c>
    </row>
    <row r="8" spans="1:12" ht="15">
      <c r="A8" s="232" t="s">
        <v>253</v>
      </c>
      <c r="B8" s="232" t="s">
        <v>254</v>
      </c>
      <c r="C8" s="232" t="s">
        <v>255</v>
      </c>
      <c r="D8" s="232" t="s">
        <v>256</v>
      </c>
      <c r="E8" s="232" t="s">
        <v>257</v>
      </c>
      <c r="F8" s="232" t="s">
        <v>258</v>
      </c>
      <c r="G8" s="232" t="s">
        <v>259</v>
      </c>
      <c r="H8" s="232" t="s">
        <v>260</v>
      </c>
      <c r="I8" s="232" t="s">
        <v>281</v>
      </c>
      <c r="J8" s="232" t="s">
        <v>282</v>
      </c>
      <c r="K8" s="232" t="s">
        <v>283</v>
      </c>
    </row>
    <row r="9" spans="1:12">
      <c r="A9" s="8">
        <v>1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2">
      <c r="A10" s="8">
        <v>2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2">
      <c r="A11" s="8">
        <v>3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2">
      <c r="A12" s="8">
        <v>4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2">
      <c r="A13" s="8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2">
      <c r="A14" s="8">
        <v>6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2">
      <c r="A15" s="8">
        <v>7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2">
      <c r="A16" s="8">
        <v>8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2">
      <c r="A17" s="8">
        <v>9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2">
      <c r="A18" s="8">
        <v>10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2">
      <c r="A19" s="8">
        <v>11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2">
      <c r="A20" s="8">
        <v>12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2">
      <c r="A21" s="8">
        <v>13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2">
      <c r="A22" s="8">
        <v>14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2">
      <c r="A23" s="19" t="s">
        <v>7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2">
      <c r="A24" s="1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2">
      <c r="A25" s="31" t="s">
        <v>19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7" spans="1:12">
      <c r="A27" s="15" t="s">
        <v>442</v>
      </c>
    </row>
    <row r="29" spans="1:12">
      <c r="A29" s="235"/>
      <c r="B29" s="235"/>
      <c r="C29" s="235"/>
      <c r="D29" s="235"/>
      <c r="I29" s="1139" t="s">
        <v>13</v>
      </c>
      <c r="J29" s="1139"/>
      <c r="K29" s="1139"/>
    </row>
    <row r="30" spans="1:12" ht="15" customHeight="1">
      <c r="A30" s="235"/>
      <c r="B30" s="235"/>
      <c r="C30" s="235"/>
      <c r="D30" s="235"/>
      <c r="I30" s="1139" t="s">
        <v>14</v>
      </c>
      <c r="J30" s="1139"/>
      <c r="K30" s="1139"/>
      <c r="L30" s="250"/>
    </row>
    <row r="31" spans="1:12" ht="15" customHeight="1">
      <c r="A31" s="235"/>
      <c r="B31" s="235"/>
      <c r="C31" s="235"/>
      <c r="D31" s="235"/>
      <c r="I31" s="1139" t="s">
        <v>77</v>
      </c>
      <c r="J31" s="1139"/>
      <c r="K31" s="1139"/>
      <c r="L31" s="250"/>
    </row>
    <row r="32" spans="1:12">
      <c r="A32" s="235" t="s">
        <v>12</v>
      </c>
      <c r="C32" s="235"/>
      <c r="D32" s="235"/>
      <c r="I32" s="1140" t="s">
        <v>76</v>
      </c>
      <c r="J32" s="1140"/>
      <c r="K32" s="240"/>
    </row>
  </sheetData>
  <mergeCells count="14">
    <mergeCell ref="I29:K29"/>
    <mergeCell ref="I30:K30"/>
    <mergeCell ref="I31:K31"/>
    <mergeCell ref="I32:J32"/>
    <mergeCell ref="A1:I1"/>
    <mergeCell ref="J1:K1"/>
    <mergeCell ref="A2:K2"/>
    <mergeCell ref="A4:K4"/>
    <mergeCell ref="J5:L5"/>
    <mergeCell ref="A6:A7"/>
    <mergeCell ref="B6:B7"/>
    <mergeCell ref="C6:C7"/>
    <mergeCell ref="D6:H6"/>
    <mergeCell ref="I6:K6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75"/>
  <sheetViews>
    <sheetView view="pageBreakPreview" zoomScaleNormal="85" zoomScaleSheetLayoutView="100" workbookViewId="0">
      <pane xSplit="2" ySplit="9" topLeftCell="C55" activePane="bottomRight" state="frozen"/>
      <selection activeCell="F66" sqref="F66"/>
      <selection pane="topRight" activeCell="F66" sqref="F66"/>
      <selection pane="bottomLeft" activeCell="F66" sqref="F66"/>
      <selection pane="bottomRight" activeCell="H65" sqref="H65"/>
    </sheetView>
  </sheetViews>
  <sheetFormatPr defaultRowHeight="12.75"/>
  <cols>
    <col min="1" max="1" width="5.7109375" style="557" customWidth="1"/>
    <col min="2" max="2" width="13.140625" style="557" customWidth="1"/>
    <col min="3" max="3" width="16.42578125" style="557" customWidth="1"/>
    <col min="4" max="4" width="10.85546875" style="557" customWidth="1"/>
    <col min="5" max="5" width="13.7109375" style="557" customWidth="1"/>
    <col min="6" max="6" width="14.28515625" style="557" customWidth="1"/>
    <col min="7" max="7" width="11.42578125" style="557" customWidth="1"/>
    <col min="8" max="8" width="12.28515625" style="557" customWidth="1"/>
    <col min="9" max="9" width="16.28515625" style="557" customWidth="1"/>
    <col min="10" max="10" width="19.28515625" style="557" customWidth="1"/>
    <col min="11" max="16384" width="9.140625" style="557"/>
  </cols>
  <sheetData>
    <row r="1" spans="1:11" ht="15">
      <c r="A1" s="657"/>
      <c r="B1" s="657"/>
      <c r="C1" s="657"/>
      <c r="D1" s="1266"/>
      <c r="E1" s="1266"/>
      <c r="F1" s="658"/>
      <c r="G1" s="1266" t="s">
        <v>439</v>
      </c>
      <c r="H1" s="1266"/>
      <c r="I1" s="1266"/>
      <c r="J1" s="1266"/>
      <c r="K1" s="657"/>
    </row>
    <row r="2" spans="1:11" ht="15.75">
      <c r="A2" s="1439" t="s">
        <v>0</v>
      </c>
      <c r="B2" s="1439"/>
      <c r="C2" s="1439"/>
      <c r="D2" s="1439"/>
      <c r="E2" s="1439"/>
      <c r="F2" s="1439"/>
      <c r="G2" s="1439"/>
      <c r="H2" s="1439"/>
      <c r="I2" s="1439"/>
      <c r="J2" s="1439"/>
      <c r="K2" s="657"/>
    </row>
    <row r="3" spans="1:11" ht="18">
      <c r="A3" s="1440" t="s">
        <v>546</v>
      </c>
      <c r="B3" s="1440"/>
      <c r="C3" s="1440"/>
      <c r="D3" s="1440"/>
      <c r="E3" s="1440"/>
      <c r="F3" s="1440"/>
      <c r="G3" s="1440"/>
      <c r="H3" s="1440"/>
      <c r="I3" s="1440"/>
      <c r="J3" s="1440"/>
      <c r="K3" s="657"/>
    </row>
    <row r="4" spans="1:11" ht="15.75">
      <c r="A4" s="1441" t="s">
        <v>438</v>
      </c>
      <c r="B4" s="1441"/>
      <c r="C4" s="1441"/>
      <c r="D4" s="1441"/>
      <c r="E4" s="1441"/>
      <c r="F4" s="1441"/>
      <c r="G4" s="1441"/>
      <c r="H4" s="1441"/>
      <c r="I4" s="1441"/>
      <c r="J4" s="1441"/>
      <c r="K4" s="657"/>
    </row>
    <row r="5" spans="1:11" ht="15.75">
      <c r="A5" s="1227" t="s">
        <v>745</v>
      </c>
      <c r="B5" s="1227"/>
      <c r="C5" s="1227"/>
      <c r="D5" s="659"/>
      <c r="E5" s="659"/>
      <c r="F5" s="659"/>
      <c r="G5" s="659"/>
      <c r="H5" s="659"/>
      <c r="I5" s="659"/>
      <c r="J5" s="659"/>
      <c r="K5" s="657"/>
    </row>
    <row r="6" spans="1:11" ht="18">
      <c r="A6" s="660"/>
      <c r="B6" s="657"/>
      <c r="C6" s="657"/>
      <c r="D6" s="657"/>
      <c r="E6" s="657"/>
      <c r="F6" s="657"/>
      <c r="G6" s="657"/>
      <c r="H6" s="657"/>
      <c r="I6" s="657"/>
      <c r="J6" s="657"/>
      <c r="K6" s="657"/>
    </row>
    <row r="7" spans="1:11" ht="21.75" customHeight="1">
      <c r="A7" s="1442" t="s">
        <v>2</v>
      </c>
      <c r="B7" s="1442" t="s">
        <v>3</v>
      </c>
      <c r="C7" s="1444" t="s">
        <v>130</v>
      </c>
      <c r="D7" s="1444"/>
      <c r="E7" s="1444"/>
      <c r="F7" s="1444"/>
      <c r="G7" s="1444"/>
      <c r="H7" s="1444"/>
      <c r="I7" s="1444"/>
      <c r="J7" s="1444"/>
      <c r="K7" s="657"/>
    </row>
    <row r="8" spans="1:11" ht="27.75" customHeight="1">
      <c r="A8" s="1443"/>
      <c r="B8" s="1443"/>
      <c r="C8" s="661" t="s">
        <v>181</v>
      </c>
      <c r="D8" s="661" t="s">
        <v>111</v>
      </c>
      <c r="E8" s="661" t="s">
        <v>380</v>
      </c>
      <c r="F8" s="661" t="s">
        <v>157</v>
      </c>
      <c r="G8" s="661" t="s">
        <v>112</v>
      </c>
      <c r="H8" s="661" t="s">
        <v>180</v>
      </c>
      <c r="I8" s="661" t="s">
        <v>202</v>
      </c>
      <c r="J8" s="661" t="s">
        <v>19</v>
      </c>
      <c r="K8" s="662"/>
    </row>
    <row r="9" spans="1:11" s="558" customFormat="1">
      <c r="A9" s="661">
        <v>1</v>
      </c>
      <c r="B9" s="661">
        <v>2</v>
      </c>
      <c r="C9" s="661">
        <v>3</v>
      </c>
      <c r="D9" s="661">
        <v>4</v>
      </c>
      <c r="E9" s="661">
        <v>5</v>
      </c>
      <c r="F9" s="661">
        <v>6</v>
      </c>
      <c r="G9" s="661">
        <v>7</v>
      </c>
      <c r="H9" s="661">
        <v>8</v>
      </c>
      <c r="I9" s="661">
        <v>9</v>
      </c>
      <c r="J9" s="661">
        <v>10</v>
      </c>
      <c r="K9" s="662"/>
    </row>
    <row r="10" spans="1:11" ht="15" customHeight="1">
      <c r="A10" s="639">
        <v>1</v>
      </c>
      <c r="B10" s="628" t="s">
        <v>670</v>
      </c>
      <c r="C10" s="663">
        <v>0</v>
      </c>
      <c r="D10" s="663">
        <v>852</v>
      </c>
      <c r="E10" s="663">
        <v>98</v>
      </c>
      <c r="F10" s="663">
        <v>0</v>
      </c>
      <c r="G10" s="663">
        <v>0</v>
      </c>
      <c r="H10" s="663">
        <v>0</v>
      </c>
      <c r="I10" s="663">
        <v>0</v>
      </c>
      <c r="J10" s="663">
        <f t="shared" ref="J10:J60" si="0">C10+D10+E10+F10+G10+H10+I10</f>
        <v>950</v>
      </c>
      <c r="K10" s="657"/>
    </row>
    <row r="11" spans="1:11" ht="15" customHeight="1">
      <c r="A11" s="639">
        <v>2</v>
      </c>
      <c r="B11" s="628" t="s">
        <v>671</v>
      </c>
      <c r="C11" s="663">
        <v>0</v>
      </c>
      <c r="D11" s="663">
        <v>2265</v>
      </c>
      <c r="E11" s="663">
        <v>48</v>
      </c>
      <c r="F11" s="663">
        <v>0</v>
      </c>
      <c r="G11" s="663">
        <v>0</v>
      </c>
      <c r="H11" s="663">
        <v>0</v>
      </c>
      <c r="I11" s="663">
        <v>0</v>
      </c>
      <c r="J11" s="663">
        <f t="shared" si="0"/>
        <v>2313</v>
      </c>
      <c r="K11" s="657"/>
    </row>
    <row r="12" spans="1:11" ht="15" customHeight="1">
      <c r="A12" s="639">
        <v>3</v>
      </c>
      <c r="B12" s="628" t="s">
        <v>844</v>
      </c>
      <c r="C12" s="663">
        <v>0</v>
      </c>
      <c r="D12" s="663">
        <v>1469</v>
      </c>
      <c r="E12" s="663">
        <v>83</v>
      </c>
      <c r="F12" s="663">
        <v>0</v>
      </c>
      <c r="G12" s="663">
        <v>0</v>
      </c>
      <c r="H12" s="663">
        <v>0</v>
      </c>
      <c r="I12" s="663">
        <v>0</v>
      </c>
      <c r="J12" s="663">
        <f t="shared" si="0"/>
        <v>1552</v>
      </c>
      <c r="K12" s="657"/>
    </row>
    <row r="13" spans="1:11" ht="15" customHeight="1">
      <c r="A13" s="639">
        <v>4</v>
      </c>
      <c r="B13" s="628" t="s">
        <v>673</v>
      </c>
      <c r="C13" s="663">
        <v>0</v>
      </c>
      <c r="D13" s="663">
        <v>1392</v>
      </c>
      <c r="E13" s="663">
        <v>107</v>
      </c>
      <c r="F13" s="663">
        <v>0</v>
      </c>
      <c r="G13" s="663">
        <v>0</v>
      </c>
      <c r="H13" s="663">
        <v>0</v>
      </c>
      <c r="I13" s="663">
        <v>0</v>
      </c>
      <c r="J13" s="663">
        <f t="shared" si="0"/>
        <v>1499</v>
      </c>
      <c r="K13" s="657"/>
    </row>
    <row r="14" spans="1:11" ht="15" customHeight="1">
      <c r="A14" s="639">
        <v>5</v>
      </c>
      <c r="B14" s="628" t="s">
        <v>674</v>
      </c>
      <c r="C14" s="663">
        <v>0</v>
      </c>
      <c r="D14" s="663">
        <v>2971</v>
      </c>
      <c r="E14" s="663">
        <v>66</v>
      </c>
      <c r="F14" s="663">
        <v>0</v>
      </c>
      <c r="G14" s="663">
        <v>0</v>
      </c>
      <c r="H14" s="663">
        <v>0</v>
      </c>
      <c r="I14" s="663">
        <v>0</v>
      </c>
      <c r="J14" s="663">
        <f t="shared" si="0"/>
        <v>3037</v>
      </c>
      <c r="K14" s="657"/>
    </row>
    <row r="15" spans="1:11" ht="15" customHeight="1">
      <c r="A15" s="639">
        <v>6</v>
      </c>
      <c r="B15" s="628" t="s">
        <v>675</v>
      </c>
      <c r="C15" s="663">
        <v>0</v>
      </c>
      <c r="D15" s="663">
        <v>2456</v>
      </c>
      <c r="E15" s="663">
        <v>289</v>
      </c>
      <c r="F15" s="663">
        <v>0</v>
      </c>
      <c r="G15" s="663">
        <v>0</v>
      </c>
      <c r="H15" s="663">
        <v>0</v>
      </c>
      <c r="I15" s="663">
        <v>0</v>
      </c>
      <c r="J15" s="663">
        <f t="shared" si="0"/>
        <v>2745</v>
      </c>
      <c r="K15" s="657"/>
    </row>
    <row r="16" spans="1:11" ht="15" customHeight="1">
      <c r="A16" s="639">
        <v>7</v>
      </c>
      <c r="B16" s="628" t="s">
        <v>676</v>
      </c>
      <c r="C16" s="663">
        <v>0</v>
      </c>
      <c r="D16" s="663">
        <v>2591</v>
      </c>
      <c r="E16" s="663">
        <v>277</v>
      </c>
      <c r="F16" s="663">
        <v>0</v>
      </c>
      <c r="G16" s="663">
        <v>0</v>
      </c>
      <c r="H16" s="663">
        <v>0</v>
      </c>
      <c r="I16" s="663">
        <v>0</v>
      </c>
      <c r="J16" s="663">
        <f t="shared" si="0"/>
        <v>2868</v>
      </c>
      <c r="K16" s="657"/>
    </row>
    <row r="17" spans="1:11" ht="15" customHeight="1">
      <c r="A17" s="639">
        <v>8</v>
      </c>
      <c r="B17" s="628" t="s">
        <v>677</v>
      </c>
      <c r="C17" s="663">
        <v>0</v>
      </c>
      <c r="D17" s="663">
        <v>2127</v>
      </c>
      <c r="E17" s="663">
        <v>430</v>
      </c>
      <c r="F17" s="663">
        <v>0</v>
      </c>
      <c r="G17" s="663">
        <v>0</v>
      </c>
      <c r="H17" s="663">
        <v>0</v>
      </c>
      <c r="I17" s="663">
        <v>0</v>
      </c>
      <c r="J17" s="663">
        <f t="shared" si="0"/>
        <v>2557</v>
      </c>
      <c r="K17" s="657"/>
    </row>
    <row r="18" spans="1:11" ht="15" customHeight="1">
      <c r="A18" s="639">
        <v>9</v>
      </c>
      <c r="B18" s="628" t="s">
        <v>678</v>
      </c>
      <c r="C18" s="663">
        <v>0</v>
      </c>
      <c r="D18" s="663">
        <v>816</v>
      </c>
      <c r="E18" s="663">
        <v>19</v>
      </c>
      <c r="F18" s="663">
        <v>0</v>
      </c>
      <c r="G18" s="663">
        <v>843</v>
      </c>
      <c r="H18" s="663">
        <v>0</v>
      </c>
      <c r="I18" s="663">
        <v>0</v>
      </c>
      <c r="J18" s="663">
        <f t="shared" si="0"/>
        <v>1678</v>
      </c>
      <c r="K18" s="657"/>
    </row>
    <row r="19" spans="1:11" ht="15" customHeight="1">
      <c r="A19" s="639">
        <v>10</v>
      </c>
      <c r="B19" s="628" t="s">
        <v>679</v>
      </c>
      <c r="C19" s="663">
        <v>0</v>
      </c>
      <c r="D19" s="663">
        <v>603</v>
      </c>
      <c r="E19" s="663">
        <v>67</v>
      </c>
      <c r="F19" s="663">
        <v>0</v>
      </c>
      <c r="G19" s="663">
        <v>69</v>
      </c>
      <c r="H19" s="663">
        <v>0</v>
      </c>
      <c r="I19" s="663">
        <v>0</v>
      </c>
      <c r="J19" s="663">
        <f t="shared" si="0"/>
        <v>739</v>
      </c>
      <c r="K19" s="657"/>
    </row>
    <row r="20" spans="1:11" ht="15" customHeight="1">
      <c r="A20" s="639">
        <v>11</v>
      </c>
      <c r="B20" s="628" t="s">
        <v>680</v>
      </c>
      <c r="C20" s="663">
        <v>0</v>
      </c>
      <c r="D20" s="663">
        <v>2200</v>
      </c>
      <c r="E20" s="663">
        <v>465</v>
      </c>
      <c r="F20" s="663">
        <v>0</v>
      </c>
      <c r="G20" s="663">
        <v>0</v>
      </c>
      <c r="H20" s="663">
        <v>0</v>
      </c>
      <c r="I20" s="663">
        <v>0</v>
      </c>
      <c r="J20" s="663">
        <f t="shared" si="0"/>
        <v>2665</v>
      </c>
      <c r="K20" s="657"/>
    </row>
    <row r="21" spans="1:11" ht="15" customHeight="1">
      <c r="A21" s="639">
        <v>12</v>
      </c>
      <c r="B21" s="628" t="s">
        <v>681</v>
      </c>
      <c r="C21" s="663">
        <v>0</v>
      </c>
      <c r="D21" s="663">
        <v>3135</v>
      </c>
      <c r="E21" s="663">
        <v>519</v>
      </c>
      <c r="F21" s="663">
        <v>0</v>
      </c>
      <c r="G21" s="663">
        <v>41</v>
      </c>
      <c r="H21" s="663">
        <v>0</v>
      </c>
      <c r="I21" s="663">
        <v>0</v>
      </c>
      <c r="J21" s="663">
        <f t="shared" si="0"/>
        <v>3695</v>
      </c>
      <c r="K21" s="657"/>
    </row>
    <row r="22" spans="1:11" ht="15" customHeight="1">
      <c r="A22" s="639">
        <v>13</v>
      </c>
      <c r="B22" s="628" t="s">
        <v>682</v>
      </c>
      <c r="C22" s="663">
        <v>0</v>
      </c>
      <c r="D22" s="663">
        <v>1971</v>
      </c>
      <c r="E22" s="663">
        <v>53</v>
      </c>
      <c r="F22" s="663">
        <v>0</v>
      </c>
      <c r="G22" s="663">
        <v>86</v>
      </c>
      <c r="H22" s="663">
        <v>0</v>
      </c>
      <c r="I22" s="663">
        <v>0</v>
      </c>
      <c r="J22" s="663">
        <f t="shared" si="0"/>
        <v>2110</v>
      </c>
      <c r="K22" s="657"/>
    </row>
    <row r="23" spans="1:11" ht="15" customHeight="1">
      <c r="A23" s="639">
        <v>14</v>
      </c>
      <c r="B23" s="628" t="s">
        <v>683</v>
      </c>
      <c r="C23" s="663">
        <v>0</v>
      </c>
      <c r="D23" s="663">
        <v>1058</v>
      </c>
      <c r="E23" s="663">
        <v>138</v>
      </c>
      <c r="F23" s="663">
        <v>0</v>
      </c>
      <c r="G23" s="663">
        <v>0</v>
      </c>
      <c r="H23" s="663">
        <v>0</v>
      </c>
      <c r="I23" s="663">
        <v>0</v>
      </c>
      <c r="J23" s="663">
        <f t="shared" si="0"/>
        <v>1196</v>
      </c>
      <c r="K23" s="657"/>
    </row>
    <row r="24" spans="1:11" ht="15" customHeight="1">
      <c r="A24" s="639">
        <v>15</v>
      </c>
      <c r="B24" s="628" t="s">
        <v>684</v>
      </c>
      <c r="C24" s="663">
        <v>0</v>
      </c>
      <c r="D24" s="663">
        <v>1965</v>
      </c>
      <c r="E24" s="663">
        <v>23</v>
      </c>
      <c r="F24" s="663">
        <v>0</v>
      </c>
      <c r="G24" s="663">
        <v>91</v>
      </c>
      <c r="H24" s="663">
        <v>0</v>
      </c>
      <c r="I24" s="663">
        <v>0</v>
      </c>
      <c r="J24" s="663">
        <f t="shared" si="0"/>
        <v>2079</v>
      </c>
      <c r="K24" s="657"/>
    </row>
    <row r="25" spans="1:11" ht="15" customHeight="1">
      <c r="A25" s="639">
        <v>16</v>
      </c>
      <c r="B25" s="628" t="s">
        <v>685</v>
      </c>
      <c r="C25" s="663">
        <v>0</v>
      </c>
      <c r="D25" s="663">
        <v>3932</v>
      </c>
      <c r="E25" s="663">
        <v>5</v>
      </c>
      <c r="F25" s="663">
        <v>0</v>
      </c>
      <c r="G25" s="663">
        <v>0</v>
      </c>
      <c r="H25" s="663">
        <v>0</v>
      </c>
      <c r="I25" s="663">
        <v>0</v>
      </c>
      <c r="J25" s="663">
        <f t="shared" si="0"/>
        <v>3937</v>
      </c>
      <c r="K25" s="657"/>
    </row>
    <row r="26" spans="1:11" ht="15" customHeight="1">
      <c r="A26" s="639">
        <v>17</v>
      </c>
      <c r="B26" s="628" t="s">
        <v>686</v>
      </c>
      <c r="C26" s="663">
        <v>0</v>
      </c>
      <c r="D26" s="663">
        <v>1710</v>
      </c>
      <c r="E26" s="663">
        <v>111</v>
      </c>
      <c r="F26" s="663">
        <v>0</v>
      </c>
      <c r="G26" s="663">
        <v>16</v>
      </c>
      <c r="H26" s="663">
        <v>0</v>
      </c>
      <c r="I26" s="663">
        <v>0</v>
      </c>
      <c r="J26" s="663">
        <f t="shared" si="0"/>
        <v>1837</v>
      </c>
      <c r="K26" s="657"/>
    </row>
    <row r="27" spans="1:11" ht="15" customHeight="1">
      <c r="A27" s="639">
        <v>18</v>
      </c>
      <c r="B27" s="628" t="s">
        <v>687</v>
      </c>
      <c r="C27" s="663">
        <v>0</v>
      </c>
      <c r="D27" s="663">
        <v>1959</v>
      </c>
      <c r="E27" s="663">
        <v>317</v>
      </c>
      <c r="F27" s="663">
        <v>0</v>
      </c>
      <c r="G27" s="663">
        <v>0</v>
      </c>
      <c r="H27" s="663">
        <v>0</v>
      </c>
      <c r="I27" s="663">
        <v>0</v>
      </c>
      <c r="J27" s="663">
        <f t="shared" si="0"/>
        <v>2276</v>
      </c>
      <c r="K27" s="657"/>
    </row>
    <row r="28" spans="1:11" ht="15" customHeight="1">
      <c r="A28" s="639">
        <v>19</v>
      </c>
      <c r="B28" s="628" t="s">
        <v>688</v>
      </c>
      <c r="C28" s="663">
        <v>0</v>
      </c>
      <c r="D28" s="663">
        <v>1385</v>
      </c>
      <c r="E28" s="663">
        <v>5</v>
      </c>
      <c r="F28" s="663">
        <v>0</v>
      </c>
      <c r="G28" s="663">
        <v>557</v>
      </c>
      <c r="H28" s="663">
        <v>0</v>
      </c>
      <c r="I28" s="663">
        <v>0</v>
      </c>
      <c r="J28" s="663">
        <f t="shared" si="0"/>
        <v>1947</v>
      </c>
      <c r="K28" s="657"/>
    </row>
    <row r="29" spans="1:11" ht="15" customHeight="1">
      <c r="A29" s="639">
        <v>20</v>
      </c>
      <c r="B29" s="628" t="s">
        <v>689</v>
      </c>
      <c r="C29" s="663">
        <v>0</v>
      </c>
      <c r="D29" s="663">
        <v>754</v>
      </c>
      <c r="E29" s="663">
        <v>67</v>
      </c>
      <c r="F29" s="663">
        <v>0</v>
      </c>
      <c r="G29" s="663">
        <v>0</v>
      </c>
      <c r="H29" s="663">
        <v>0</v>
      </c>
      <c r="I29" s="663">
        <v>0</v>
      </c>
      <c r="J29" s="663">
        <f t="shared" si="0"/>
        <v>821</v>
      </c>
      <c r="K29" s="657"/>
    </row>
    <row r="30" spans="1:11" ht="15" customHeight="1">
      <c r="A30" s="639">
        <v>21</v>
      </c>
      <c r="B30" s="628" t="s">
        <v>690</v>
      </c>
      <c r="C30" s="663">
        <v>0</v>
      </c>
      <c r="D30" s="663">
        <v>1539</v>
      </c>
      <c r="E30" s="663">
        <v>151</v>
      </c>
      <c r="F30" s="663">
        <v>0</v>
      </c>
      <c r="G30" s="663">
        <v>0</v>
      </c>
      <c r="H30" s="663">
        <v>0</v>
      </c>
      <c r="I30" s="663">
        <v>0</v>
      </c>
      <c r="J30" s="663">
        <f t="shared" si="0"/>
        <v>1690</v>
      </c>
      <c r="K30" s="657"/>
    </row>
    <row r="31" spans="1:11" ht="15" customHeight="1">
      <c r="A31" s="639">
        <v>22</v>
      </c>
      <c r="B31" s="628" t="s">
        <v>691</v>
      </c>
      <c r="C31" s="663">
        <v>0</v>
      </c>
      <c r="D31" s="663">
        <v>1337</v>
      </c>
      <c r="E31" s="663">
        <v>16</v>
      </c>
      <c r="F31" s="663">
        <v>0</v>
      </c>
      <c r="G31" s="663">
        <v>327</v>
      </c>
      <c r="H31" s="663">
        <v>0</v>
      </c>
      <c r="I31" s="663">
        <v>0</v>
      </c>
      <c r="J31" s="663">
        <f t="shared" si="0"/>
        <v>1680</v>
      </c>
      <c r="K31" s="657"/>
    </row>
    <row r="32" spans="1:11" ht="15" customHeight="1">
      <c r="A32" s="639">
        <v>23</v>
      </c>
      <c r="B32" s="628" t="s">
        <v>692</v>
      </c>
      <c r="C32" s="663">
        <v>0</v>
      </c>
      <c r="D32" s="663">
        <v>1967</v>
      </c>
      <c r="E32" s="663">
        <v>8</v>
      </c>
      <c r="F32" s="663">
        <v>0</v>
      </c>
      <c r="G32" s="663">
        <v>412</v>
      </c>
      <c r="H32" s="663">
        <v>0</v>
      </c>
      <c r="I32" s="663">
        <v>0</v>
      </c>
      <c r="J32" s="663">
        <f t="shared" si="0"/>
        <v>2387</v>
      </c>
      <c r="K32" s="657"/>
    </row>
    <row r="33" spans="1:11" ht="15" customHeight="1">
      <c r="A33" s="639">
        <v>24</v>
      </c>
      <c r="B33" s="628" t="s">
        <v>715</v>
      </c>
      <c r="C33" s="663">
        <v>0</v>
      </c>
      <c r="D33" s="663">
        <v>2425</v>
      </c>
      <c r="E33" s="663">
        <v>32</v>
      </c>
      <c r="F33" s="663">
        <v>0</v>
      </c>
      <c r="G33" s="663">
        <v>0</v>
      </c>
      <c r="H33" s="663">
        <v>0</v>
      </c>
      <c r="I33" s="663">
        <v>0</v>
      </c>
      <c r="J33" s="663">
        <f t="shared" si="0"/>
        <v>2457</v>
      </c>
      <c r="K33" s="657"/>
    </row>
    <row r="34" spans="1:11" ht="15" customHeight="1">
      <c r="A34" s="639">
        <v>25</v>
      </c>
      <c r="B34" s="628" t="s">
        <v>693</v>
      </c>
      <c r="C34" s="663">
        <v>0</v>
      </c>
      <c r="D34" s="663">
        <v>1622</v>
      </c>
      <c r="E34" s="663">
        <v>147</v>
      </c>
      <c r="F34" s="663">
        <v>0</v>
      </c>
      <c r="G34" s="663">
        <v>69</v>
      </c>
      <c r="H34" s="663">
        <v>0</v>
      </c>
      <c r="I34" s="663">
        <v>0</v>
      </c>
      <c r="J34" s="663">
        <f t="shared" si="0"/>
        <v>1838</v>
      </c>
      <c r="K34" s="657"/>
    </row>
    <row r="35" spans="1:11" ht="12" customHeight="1">
      <c r="A35" s="639">
        <v>26</v>
      </c>
      <c r="B35" s="628" t="s">
        <v>694</v>
      </c>
      <c r="C35" s="663">
        <v>0</v>
      </c>
      <c r="D35" s="663">
        <v>1453</v>
      </c>
      <c r="E35" s="663">
        <v>66</v>
      </c>
      <c r="F35" s="663">
        <v>0</v>
      </c>
      <c r="G35" s="663">
        <v>103</v>
      </c>
      <c r="H35" s="663">
        <v>0</v>
      </c>
      <c r="I35" s="663">
        <v>0</v>
      </c>
      <c r="J35" s="663">
        <f t="shared" si="0"/>
        <v>1622</v>
      </c>
      <c r="K35" s="657"/>
    </row>
    <row r="36" spans="1:11" ht="12" customHeight="1">
      <c r="A36" s="639">
        <v>27</v>
      </c>
      <c r="B36" s="628" t="s">
        <v>695</v>
      </c>
      <c r="C36" s="663">
        <v>0</v>
      </c>
      <c r="D36" s="663">
        <v>3180</v>
      </c>
      <c r="E36" s="663">
        <v>99</v>
      </c>
      <c r="F36" s="663">
        <v>0</v>
      </c>
      <c r="G36" s="663">
        <v>0</v>
      </c>
      <c r="H36" s="663">
        <v>0</v>
      </c>
      <c r="I36" s="663">
        <v>0</v>
      </c>
      <c r="J36" s="663">
        <f t="shared" si="0"/>
        <v>3279</v>
      </c>
      <c r="K36" s="657"/>
    </row>
    <row r="37" spans="1:11" ht="12" customHeight="1">
      <c r="A37" s="639">
        <v>28</v>
      </c>
      <c r="B37" s="628" t="s">
        <v>696</v>
      </c>
      <c r="C37" s="663">
        <v>0</v>
      </c>
      <c r="D37" s="663">
        <v>2693</v>
      </c>
      <c r="E37" s="663">
        <v>19</v>
      </c>
      <c r="F37" s="663">
        <v>0</v>
      </c>
      <c r="G37" s="663">
        <v>0</v>
      </c>
      <c r="H37" s="663">
        <v>0</v>
      </c>
      <c r="I37" s="663">
        <v>0</v>
      </c>
      <c r="J37" s="663">
        <f t="shared" si="0"/>
        <v>2712</v>
      </c>
      <c r="K37" s="657"/>
    </row>
    <row r="38" spans="1:11" ht="12" customHeight="1">
      <c r="A38" s="639">
        <v>29</v>
      </c>
      <c r="B38" s="628" t="s">
        <v>716</v>
      </c>
      <c r="C38" s="663">
        <v>0</v>
      </c>
      <c r="D38" s="663">
        <v>1903</v>
      </c>
      <c r="E38" s="663">
        <v>161</v>
      </c>
      <c r="F38" s="663">
        <v>0</v>
      </c>
      <c r="G38" s="663">
        <v>0</v>
      </c>
      <c r="H38" s="663">
        <v>0</v>
      </c>
      <c r="I38" s="663">
        <v>0</v>
      </c>
      <c r="J38" s="663">
        <f t="shared" si="0"/>
        <v>2064</v>
      </c>
      <c r="K38" s="657"/>
    </row>
    <row r="39" spans="1:11" ht="12" customHeight="1">
      <c r="A39" s="639">
        <v>30</v>
      </c>
      <c r="B39" s="628" t="s">
        <v>697</v>
      </c>
      <c r="C39" s="663">
        <v>0</v>
      </c>
      <c r="D39" s="663">
        <v>2180</v>
      </c>
      <c r="E39" s="663">
        <v>341</v>
      </c>
      <c r="F39" s="663">
        <v>0</v>
      </c>
      <c r="G39" s="663">
        <v>111</v>
      </c>
      <c r="H39" s="663">
        <v>0</v>
      </c>
      <c r="I39" s="663">
        <v>0</v>
      </c>
      <c r="J39" s="663">
        <f t="shared" si="0"/>
        <v>2632</v>
      </c>
      <c r="K39" s="657"/>
    </row>
    <row r="40" spans="1:11" ht="12" customHeight="1">
      <c r="A40" s="639">
        <v>31</v>
      </c>
      <c r="B40" s="628" t="s">
        <v>698</v>
      </c>
      <c r="C40" s="663">
        <v>0</v>
      </c>
      <c r="D40" s="663">
        <v>1544</v>
      </c>
      <c r="E40" s="663">
        <v>183</v>
      </c>
      <c r="F40" s="663">
        <v>0</v>
      </c>
      <c r="G40" s="663">
        <v>0</v>
      </c>
      <c r="H40" s="663">
        <v>0</v>
      </c>
      <c r="I40" s="663">
        <v>0</v>
      </c>
      <c r="J40" s="663">
        <f t="shared" si="0"/>
        <v>1727</v>
      </c>
      <c r="K40" s="657"/>
    </row>
    <row r="41" spans="1:11" ht="12" customHeight="1">
      <c r="A41" s="639">
        <v>32</v>
      </c>
      <c r="B41" s="628" t="s">
        <v>699</v>
      </c>
      <c r="C41" s="663">
        <v>0</v>
      </c>
      <c r="D41" s="663">
        <v>1261</v>
      </c>
      <c r="E41" s="663">
        <v>4</v>
      </c>
      <c r="F41" s="663">
        <v>0</v>
      </c>
      <c r="G41" s="663">
        <v>0</v>
      </c>
      <c r="H41" s="663">
        <v>0</v>
      </c>
      <c r="I41" s="663">
        <v>0</v>
      </c>
      <c r="J41" s="663">
        <f t="shared" si="0"/>
        <v>1265</v>
      </c>
      <c r="K41" s="657"/>
    </row>
    <row r="42" spans="1:11" ht="12" customHeight="1">
      <c r="A42" s="639">
        <v>33</v>
      </c>
      <c r="B42" s="628" t="s">
        <v>700</v>
      </c>
      <c r="C42" s="663">
        <v>0</v>
      </c>
      <c r="D42" s="663">
        <v>2240</v>
      </c>
      <c r="E42" s="663">
        <v>5</v>
      </c>
      <c r="F42" s="663">
        <v>0</v>
      </c>
      <c r="G42" s="663">
        <v>75</v>
      </c>
      <c r="H42" s="663">
        <v>0</v>
      </c>
      <c r="I42" s="663">
        <v>0</v>
      </c>
      <c r="J42" s="663">
        <f t="shared" si="0"/>
        <v>2320</v>
      </c>
      <c r="K42" s="657"/>
    </row>
    <row r="43" spans="1:11" ht="12" customHeight="1">
      <c r="A43" s="639">
        <v>34</v>
      </c>
      <c r="B43" s="628" t="s">
        <v>701</v>
      </c>
      <c r="C43" s="663">
        <v>0</v>
      </c>
      <c r="D43" s="663">
        <v>2481</v>
      </c>
      <c r="E43" s="663">
        <v>53</v>
      </c>
      <c r="F43" s="663">
        <v>0</v>
      </c>
      <c r="G43" s="663">
        <v>0</v>
      </c>
      <c r="H43" s="663">
        <v>0</v>
      </c>
      <c r="I43" s="663">
        <v>0</v>
      </c>
      <c r="J43" s="663">
        <f t="shared" si="0"/>
        <v>2534</v>
      </c>
      <c r="K43" s="657"/>
    </row>
    <row r="44" spans="1:11" ht="12" customHeight="1">
      <c r="A44" s="639">
        <v>35</v>
      </c>
      <c r="B44" s="628" t="s">
        <v>702</v>
      </c>
      <c r="C44" s="663">
        <v>0</v>
      </c>
      <c r="D44" s="663">
        <v>2382</v>
      </c>
      <c r="E44" s="663">
        <v>285</v>
      </c>
      <c r="F44" s="663">
        <v>0</v>
      </c>
      <c r="G44" s="663">
        <v>0</v>
      </c>
      <c r="H44" s="663">
        <v>0</v>
      </c>
      <c r="I44" s="663">
        <v>0</v>
      </c>
      <c r="J44" s="663">
        <f t="shared" si="0"/>
        <v>2667</v>
      </c>
      <c r="K44" s="657"/>
    </row>
    <row r="45" spans="1:11" ht="12" customHeight="1">
      <c r="A45" s="639">
        <v>36</v>
      </c>
      <c r="B45" s="628" t="s">
        <v>717</v>
      </c>
      <c r="C45" s="663">
        <v>0</v>
      </c>
      <c r="D45" s="663">
        <v>2028</v>
      </c>
      <c r="E45" s="663">
        <v>4</v>
      </c>
      <c r="F45" s="663">
        <v>0</v>
      </c>
      <c r="G45" s="663">
        <v>128</v>
      </c>
      <c r="H45" s="663">
        <v>0</v>
      </c>
      <c r="I45" s="663">
        <v>0</v>
      </c>
      <c r="J45" s="663">
        <f t="shared" si="0"/>
        <v>2160</v>
      </c>
      <c r="K45" s="657"/>
    </row>
    <row r="46" spans="1:11" ht="12" customHeight="1">
      <c r="A46" s="639">
        <v>37</v>
      </c>
      <c r="B46" s="628" t="s">
        <v>703</v>
      </c>
      <c r="C46" s="663">
        <v>0</v>
      </c>
      <c r="D46" s="663">
        <v>3528</v>
      </c>
      <c r="E46" s="663">
        <v>124</v>
      </c>
      <c r="F46" s="663">
        <v>0</v>
      </c>
      <c r="G46" s="663">
        <v>333</v>
      </c>
      <c r="H46" s="663">
        <v>0</v>
      </c>
      <c r="I46" s="663">
        <v>0</v>
      </c>
      <c r="J46" s="663">
        <f t="shared" si="0"/>
        <v>3985</v>
      </c>
      <c r="K46" s="657"/>
    </row>
    <row r="47" spans="1:11" ht="12" customHeight="1">
      <c r="A47" s="639">
        <v>38</v>
      </c>
      <c r="B47" s="628" t="s">
        <v>704</v>
      </c>
      <c r="C47" s="663">
        <v>0</v>
      </c>
      <c r="D47" s="663">
        <v>3122</v>
      </c>
      <c r="E47" s="663">
        <v>34</v>
      </c>
      <c r="F47" s="663">
        <v>0</v>
      </c>
      <c r="G47" s="663">
        <v>0</v>
      </c>
      <c r="H47" s="663">
        <v>0</v>
      </c>
      <c r="I47" s="663">
        <v>0</v>
      </c>
      <c r="J47" s="663">
        <f t="shared" si="0"/>
        <v>3156</v>
      </c>
      <c r="K47" s="657"/>
    </row>
    <row r="48" spans="1:11" ht="12" customHeight="1">
      <c r="A48" s="639">
        <v>39</v>
      </c>
      <c r="B48" s="628" t="s">
        <v>705</v>
      </c>
      <c r="C48" s="663">
        <v>0</v>
      </c>
      <c r="D48" s="663">
        <v>3424</v>
      </c>
      <c r="E48" s="663">
        <v>121</v>
      </c>
      <c r="F48" s="663">
        <v>0</v>
      </c>
      <c r="G48" s="663">
        <v>97</v>
      </c>
      <c r="H48" s="663">
        <v>0</v>
      </c>
      <c r="I48" s="663">
        <v>0</v>
      </c>
      <c r="J48" s="663">
        <f t="shared" si="0"/>
        <v>3642</v>
      </c>
      <c r="K48" s="657"/>
    </row>
    <row r="49" spans="1:11" ht="12" customHeight="1">
      <c r="A49" s="639">
        <v>40</v>
      </c>
      <c r="B49" s="628" t="s">
        <v>706</v>
      </c>
      <c r="C49" s="663">
        <v>0</v>
      </c>
      <c r="D49" s="663">
        <v>2035</v>
      </c>
      <c r="E49" s="663">
        <v>39</v>
      </c>
      <c r="F49" s="663">
        <v>0</v>
      </c>
      <c r="G49" s="663">
        <v>0</v>
      </c>
      <c r="H49" s="663">
        <v>0</v>
      </c>
      <c r="I49" s="663">
        <v>0</v>
      </c>
      <c r="J49" s="663">
        <f t="shared" si="0"/>
        <v>2074</v>
      </c>
      <c r="K49" s="657"/>
    </row>
    <row r="50" spans="1:11" ht="12" customHeight="1">
      <c r="A50" s="639">
        <v>41</v>
      </c>
      <c r="B50" s="628" t="s">
        <v>707</v>
      </c>
      <c r="C50" s="663">
        <v>0</v>
      </c>
      <c r="D50" s="663">
        <v>2598</v>
      </c>
      <c r="E50" s="663">
        <v>310</v>
      </c>
      <c r="F50" s="663">
        <v>0</v>
      </c>
      <c r="G50" s="663">
        <v>0</v>
      </c>
      <c r="H50" s="663">
        <v>0</v>
      </c>
      <c r="I50" s="663">
        <v>0</v>
      </c>
      <c r="J50" s="663">
        <f t="shared" si="0"/>
        <v>2908</v>
      </c>
      <c r="K50" s="657"/>
    </row>
    <row r="51" spans="1:11" ht="12" customHeight="1">
      <c r="A51" s="639">
        <v>42</v>
      </c>
      <c r="B51" s="628" t="s">
        <v>708</v>
      </c>
      <c r="C51" s="663">
        <v>0</v>
      </c>
      <c r="D51" s="663">
        <v>2029</v>
      </c>
      <c r="E51" s="663">
        <v>105</v>
      </c>
      <c r="F51" s="663">
        <v>0</v>
      </c>
      <c r="G51" s="663">
        <v>0</v>
      </c>
      <c r="H51" s="663">
        <v>0</v>
      </c>
      <c r="I51" s="663">
        <v>0</v>
      </c>
      <c r="J51" s="663">
        <f t="shared" si="0"/>
        <v>2134</v>
      </c>
      <c r="K51" s="657"/>
    </row>
    <row r="52" spans="1:11" ht="12" customHeight="1">
      <c r="A52" s="639">
        <v>43</v>
      </c>
      <c r="B52" s="628" t="s">
        <v>709</v>
      </c>
      <c r="C52" s="663">
        <v>0</v>
      </c>
      <c r="D52" s="663">
        <v>1118</v>
      </c>
      <c r="E52" s="663">
        <v>77</v>
      </c>
      <c r="F52" s="663">
        <v>0</v>
      </c>
      <c r="G52" s="663">
        <v>66</v>
      </c>
      <c r="H52" s="663">
        <v>0</v>
      </c>
      <c r="I52" s="663">
        <v>0</v>
      </c>
      <c r="J52" s="663">
        <f t="shared" si="0"/>
        <v>1261</v>
      </c>
      <c r="K52" s="657"/>
    </row>
    <row r="53" spans="1:11" ht="12" customHeight="1">
      <c r="A53" s="639">
        <v>44</v>
      </c>
      <c r="B53" s="628" t="s">
        <v>710</v>
      </c>
      <c r="C53" s="663">
        <v>0</v>
      </c>
      <c r="D53" s="663">
        <v>1002</v>
      </c>
      <c r="E53" s="663">
        <v>233</v>
      </c>
      <c r="F53" s="663">
        <v>0</v>
      </c>
      <c r="G53" s="663">
        <v>0</v>
      </c>
      <c r="H53" s="663">
        <v>0</v>
      </c>
      <c r="I53" s="663">
        <v>0</v>
      </c>
      <c r="J53" s="663">
        <f t="shared" si="0"/>
        <v>1235</v>
      </c>
      <c r="K53" s="657"/>
    </row>
    <row r="54" spans="1:11" ht="12" customHeight="1">
      <c r="A54" s="639">
        <v>45</v>
      </c>
      <c r="B54" s="628" t="s">
        <v>711</v>
      </c>
      <c r="C54" s="663">
        <v>0</v>
      </c>
      <c r="D54" s="663">
        <v>2683</v>
      </c>
      <c r="E54" s="663">
        <v>306</v>
      </c>
      <c r="F54" s="663">
        <v>0</v>
      </c>
      <c r="G54" s="663">
        <v>0</v>
      </c>
      <c r="H54" s="663">
        <v>0</v>
      </c>
      <c r="I54" s="663">
        <v>0</v>
      </c>
      <c r="J54" s="663">
        <f t="shared" si="0"/>
        <v>2989</v>
      </c>
      <c r="K54" s="657"/>
    </row>
    <row r="55" spans="1:11" ht="12" customHeight="1">
      <c r="A55" s="639">
        <v>46</v>
      </c>
      <c r="B55" s="628" t="s">
        <v>712</v>
      </c>
      <c r="C55" s="663">
        <v>0</v>
      </c>
      <c r="D55" s="663">
        <v>2141</v>
      </c>
      <c r="E55" s="663">
        <v>67</v>
      </c>
      <c r="F55" s="663">
        <v>0</v>
      </c>
      <c r="G55" s="663">
        <v>78</v>
      </c>
      <c r="H55" s="663">
        <v>0</v>
      </c>
      <c r="I55" s="663">
        <v>0</v>
      </c>
      <c r="J55" s="663">
        <f t="shared" si="0"/>
        <v>2286</v>
      </c>
      <c r="K55" s="657"/>
    </row>
    <row r="56" spans="1:11" ht="12" customHeight="1">
      <c r="A56" s="639">
        <v>47</v>
      </c>
      <c r="B56" s="628" t="s">
        <v>713</v>
      </c>
      <c r="C56" s="663">
        <v>0</v>
      </c>
      <c r="D56" s="663">
        <v>1983</v>
      </c>
      <c r="E56" s="663">
        <v>48</v>
      </c>
      <c r="F56" s="663">
        <v>0</v>
      </c>
      <c r="G56" s="663">
        <v>0</v>
      </c>
      <c r="H56" s="663">
        <v>0</v>
      </c>
      <c r="I56" s="663">
        <v>0</v>
      </c>
      <c r="J56" s="663">
        <f t="shared" si="0"/>
        <v>2031</v>
      </c>
      <c r="K56" s="657"/>
    </row>
    <row r="57" spans="1:11" ht="12" customHeight="1">
      <c r="A57" s="639">
        <v>48</v>
      </c>
      <c r="B57" s="628" t="s">
        <v>718</v>
      </c>
      <c r="C57" s="663">
        <v>0</v>
      </c>
      <c r="D57" s="663">
        <v>2202</v>
      </c>
      <c r="E57" s="663">
        <v>125</v>
      </c>
      <c r="F57" s="663">
        <v>0</v>
      </c>
      <c r="G57" s="663">
        <v>6</v>
      </c>
      <c r="H57" s="663">
        <v>0</v>
      </c>
      <c r="I57" s="663">
        <v>0</v>
      </c>
      <c r="J57" s="663">
        <f t="shared" si="0"/>
        <v>2333</v>
      </c>
      <c r="K57" s="657"/>
    </row>
    <row r="58" spans="1:11" ht="12" customHeight="1">
      <c r="A58" s="639">
        <v>49</v>
      </c>
      <c r="B58" s="628" t="s">
        <v>719</v>
      </c>
      <c r="C58" s="663">
        <v>0</v>
      </c>
      <c r="D58" s="663">
        <v>1820</v>
      </c>
      <c r="E58" s="663">
        <v>177</v>
      </c>
      <c r="F58" s="663">
        <v>0</v>
      </c>
      <c r="G58" s="663">
        <v>151</v>
      </c>
      <c r="H58" s="663">
        <v>0</v>
      </c>
      <c r="I58" s="663">
        <v>0</v>
      </c>
      <c r="J58" s="663">
        <f t="shared" si="0"/>
        <v>2148</v>
      </c>
      <c r="K58" s="657"/>
    </row>
    <row r="59" spans="1:11" ht="12" customHeight="1">
      <c r="A59" s="639">
        <v>50</v>
      </c>
      <c r="B59" s="628" t="s">
        <v>714</v>
      </c>
      <c r="C59" s="663">
        <v>0</v>
      </c>
      <c r="D59" s="663">
        <v>1089</v>
      </c>
      <c r="E59" s="663">
        <v>90</v>
      </c>
      <c r="F59" s="663">
        <v>0</v>
      </c>
      <c r="G59" s="663">
        <v>0</v>
      </c>
      <c r="H59" s="663">
        <v>0</v>
      </c>
      <c r="I59" s="663">
        <v>0</v>
      </c>
      <c r="J59" s="663">
        <f t="shared" si="0"/>
        <v>1179</v>
      </c>
      <c r="K59" s="657"/>
    </row>
    <row r="60" spans="1:11" ht="12" customHeight="1">
      <c r="A60" s="639">
        <v>51</v>
      </c>
      <c r="B60" s="628" t="s">
        <v>720</v>
      </c>
      <c r="C60" s="663">
        <v>0</v>
      </c>
      <c r="D60" s="663">
        <v>2228</v>
      </c>
      <c r="E60" s="663">
        <v>497</v>
      </c>
      <c r="F60" s="663">
        <v>0</v>
      </c>
      <c r="G60" s="663">
        <v>0</v>
      </c>
      <c r="H60" s="663">
        <v>0</v>
      </c>
      <c r="I60" s="663">
        <v>0</v>
      </c>
      <c r="J60" s="663">
        <f t="shared" si="0"/>
        <v>2725</v>
      </c>
      <c r="K60" s="657"/>
    </row>
    <row r="61" spans="1:11" ht="12" customHeight="1">
      <c r="A61" s="1445" t="s">
        <v>19</v>
      </c>
      <c r="B61" s="1446"/>
      <c r="C61" s="664">
        <f>SUM(C10:C60)</f>
        <v>0</v>
      </c>
      <c r="D61" s="664">
        <f>SUM(D10:D60)</f>
        <v>102848</v>
      </c>
      <c r="E61" s="664">
        <f t="shared" ref="E61:J61" si="1">SUM(E10:E60)</f>
        <v>7114</v>
      </c>
      <c r="F61" s="664">
        <f t="shared" si="1"/>
        <v>0</v>
      </c>
      <c r="G61" s="664">
        <f t="shared" si="1"/>
        <v>3659</v>
      </c>
      <c r="H61" s="664">
        <f t="shared" si="1"/>
        <v>0</v>
      </c>
      <c r="I61" s="664">
        <f t="shared" si="1"/>
        <v>0</v>
      </c>
      <c r="J61" s="664">
        <f t="shared" si="1"/>
        <v>113621</v>
      </c>
      <c r="K61" s="657"/>
    </row>
    <row r="62" spans="1:11">
      <c r="A62" s="102"/>
      <c r="B62" s="657"/>
      <c r="C62" s="657"/>
      <c r="D62" s="657"/>
      <c r="E62" s="657"/>
      <c r="F62" s="657"/>
      <c r="G62" s="657"/>
      <c r="H62" s="657"/>
      <c r="I62" s="657"/>
      <c r="J62" s="657"/>
      <c r="K62" s="657"/>
    </row>
    <row r="63" spans="1:11">
      <c r="A63" s="657"/>
      <c r="B63" s="657"/>
      <c r="C63" s="657"/>
      <c r="D63" s="657"/>
      <c r="E63" s="657"/>
      <c r="F63" s="657"/>
      <c r="G63" s="657"/>
      <c r="H63" s="657"/>
      <c r="I63" s="657"/>
      <c r="J63" s="657"/>
      <c r="K63" s="657"/>
    </row>
    <row r="64" spans="1:11">
      <c r="A64" s="657" t="s">
        <v>113</v>
      </c>
      <c r="B64" s="657"/>
      <c r="C64" s="657"/>
      <c r="D64" s="657"/>
      <c r="E64" s="657"/>
      <c r="F64" s="657"/>
      <c r="G64" s="657"/>
      <c r="H64" s="657"/>
      <c r="I64" s="657"/>
      <c r="J64" s="657"/>
      <c r="K64" s="657"/>
    </row>
    <row r="65" spans="1:11">
      <c r="A65" s="657" t="s">
        <v>182</v>
      </c>
      <c r="B65" s="657"/>
      <c r="C65" s="657"/>
      <c r="D65" s="657"/>
      <c r="E65" s="657"/>
      <c r="F65" s="657"/>
      <c r="G65" s="657"/>
      <c r="H65" s="657"/>
      <c r="I65" s="657"/>
      <c r="J65" s="657"/>
      <c r="K65" s="657"/>
    </row>
    <row r="66" spans="1:11">
      <c r="A66" s="557" t="s">
        <v>114</v>
      </c>
    </row>
    <row r="67" spans="1:11">
      <c r="A67" s="1447" t="s">
        <v>115</v>
      </c>
      <c r="B67" s="1447"/>
      <c r="C67" s="1447"/>
      <c r="D67" s="665"/>
      <c r="E67" s="1447"/>
      <c r="F67" s="1447"/>
      <c r="G67" s="1447"/>
      <c r="H67" s="1447"/>
      <c r="I67" s="1447"/>
      <c r="J67" s="1447"/>
      <c r="K67" s="665"/>
    </row>
    <row r="68" spans="1:11">
      <c r="A68" s="1448" t="s">
        <v>116</v>
      </c>
      <c r="B68" s="1448"/>
      <c r="C68" s="1448"/>
      <c r="D68" s="666"/>
      <c r="E68" s="657"/>
      <c r="F68" s="657"/>
      <c r="G68" s="657"/>
      <c r="H68" s="657"/>
      <c r="I68" s="657"/>
      <c r="J68" s="657"/>
      <c r="K68" s="657"/>
    </row>
    <row r="69" spans="1:11">
      <c r="A69" s="666" t="s">
        <v>158</v>
      </c>
      <c r="B69" s="666"/>
      <c r="C69" s="666"/>
      <c r="D69" s="666"/>
      <c r="E69" s="657"/>
      <c r="F69" s="657"/>
      <c r="G69" s="657"/>
      <c r="H69" s="657"/>
      <c r="I69" s="657"/>
      <c r="J69" s="657"/>
      <c r="K69" s="657"/>
    </row>
    <row r="70" spans="1:11">
      <c r="A70" s="666"/>
      <c r="B70" s="666"/>
      <c r="C70" s="666"/>
      <c r="D70" s="666"/>
      <c r="E70" s="657"/>
      <c r="F70" s="657"/>
      <c r="G70" s="657"/>
      <c r="H70" s="657"/>
      <c r="I70" s="657"/>
      <c r="J70" s="657"/>
      <c r="K70" s="657"/>
    </row>
    <row r="71" spans="1:11" ht="15.75">
      <c r="A71" s="667" t="s">
        <v>12</v>
      </c>
      <c r="B71" s="667"/>
      <c r="C71" s="667"/>
      <c r="D71" s="667"/>
      <c r="E71" s="667"/>
      <c r="F71" s="667"/>
      <c r="G71" s="667"/>
      <c r="H71" s="667"/>
      <c r="I71" s="667"/>
      <c r="J71" s="668" t="s">
        <v>13</v>
      </c>
      <c r="K71" s="657"/>
    </row>
    <row r="72" spans="1:11" ht="15.75">
      <c r="A72" s="1449" t="s">
        <v>14</v>
      </c>
      <c r="B72" s="1449"/>
      <c r="C72" s="1449"/>
      <c r="D72" s="1449"/>
      <c r="E72" s="1449"/>
      <c r="F72" s="1449"/>
      <c r="G72" s="1449"/>
      <c r="H72" s="1449"/>
      <c r="I72" s="1449"/>
      <c r="J72" s="1449"/>
      <c r="K72" s="657"/>
    </row>
    <row r="73" spans="1:11" ht="15.75" customHeight="1">
      <c r="A73" s="1449" t="s">
        <v>15</v>
      </c>
      <c r="B73" s="1449"/>
      <c r="C73" s="1449"/>
      <c r="D73" s="1449"/>
      <c r="E73" s="1449"/>
      <c r="F73" s="1449"/>
      <c r="G73" s="1449"/>
      <c r="H73" s="1449"/>
      <c r="I73" s="1449"/>
      <c r="J73" s="1449"/>
      <c r="K73" s="657"/>
    </row>
    <row r="74" spans="1:11">
      <c r="A74" s="657"/>
      <c r="B74" s="657"/>
      <c r="C74" s="657"/>
      <c r="D74" s="657"/>
      <c r="E74" s="657"/>
      <c r="F74" s="657"/>
      <c r="G74" s="1450" t="s">
        <v>76</v>
      </c>
      <c r="H74" s="1450"/>
      <c r="I74" s="1450"/>
      <c r="J74" s="1450"/>
      <c r="K74" s="657"/>
    </row>
    <row r="75" spans="1:11">
      <c r="A75" s="1451"/>
      <c r="B75" s="1451"/>
      <c r="C75" s="1451"/>
      <c r="D75" s="1451"/>
      <c r="E75" s="1451"/>
      <c r="F75" s="1451"/>
      <c r="G75" s="1451"/>
      <c r="H75" s="1451"/>
      <c r="I75" s="1451"/>
      <c r="J75" s="1451"/>
      <c r="K75" s="657"/>
    </row>
  </sheetData>
  <autoFilter ref="A9:K61"/>
  <mergeCells count="17">
    <mergeCell ref="A68:C68"/>
    <mergeCell ref="A72:J72"/>
    <mergeCell ref="A73:J73"/>
    <mergeCell ref="G74:J74"/>
    <mergeCell ref="A75:J75"/>
    <mergeCell ref="A7:A8"/>
    <mergeCell ref="B7:B8"/>
    <mergeCell ref="C7:J7"/>
    <mergeCell ref="A61:B61"/>
    <mergeCell ref="A67:C67"/>
    <mergeCell ref="E67:J67"/>
    <mergeCell ref="A5:C5"/>
    <mergeCell ref="D1:E1"/>
    <mergeCell ref="G1:J1"/>
    <mergeCell ref="A2:J2"/>
    <mergeCell ref="A3:J3"/>
    <mergeCell ref="A4:J4"/>
  </mergeCells>
  <printOptions horizontalCentered="1"/>
  <pageMargins left="0.31" right="0.16" top="0.27" bottom="0.27" header="0.31496062992126" footer="0.31496062992126"/>
  <pageSetup paperSize="9" scale="99" orientation="landscape" r:id="rId1"/>
  <rowBreaks count="1" manualBreakCount="1">
    <brk id="34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IV35"/>
  <sheetViews>
    <sheetView topLeftCell="I7" zoomScaleSheetLayoutView="70" workbookViewId="0">
      <selection activeCell="P35" sqref="P35"/>
    </sheetView>
  </sheetViews>
  <sheetFormatPr defaultRowHeight="12.75"/>
  <cols>
    <col min="1" max="1" width="4.85546875" customWidth="1"/>
    <col min="2" max="2" width="19.5703125" customWidth="1"/>
    <col min="3" max="3" width="12.28515625" customWidth="1"/>
    <col min="4" max="6" width="13" customWidth="1"/>
    <col min="7" max="7" width="11.42578125" customWidth="1"/>
    <col min="8" max="8" width="11" customWidth="1"/>
    <col min="9" max="9" width="11.42578125" customWidth="1"/>
    <col min="10" max="10" width="11.140625" customWidth="1"/>
    <col min="11" max="11" width="12.28515625" customWidth="1"/>
    <col min="12" max="13" width="10.7109375" customWidth="1"/>
    <col min="14" max="14" width="11" customWidth="1"/>
    <col min="15" max="18" width="11.140625" customWidth="1"/>
    <col min="19" max="19" width="11.28515625" customWidth="1"/>
    <col min="20" max="20" width="9.85546875" customWidth="1"/>
    <col min="21" max="21" width="9.7109375" customWidth="1"/>
    <col min="22" max="22" width="11" customWidth="1"/>
    <col min="28" max="28" width="11" customWidth="1"/>
    <col min="29" max="30" width="8.85546875" hidden="1" customWidth="1"/>
  </cols>
  <sheetData>
    <row r="2" spans="1:256">
      <c r="G2" s="1033"/>
      <c r="H2" s="1033"/>
      <c r="I2" s="1033"/>
      <c r="J2" s="1033"/>
      <c r="K2" s="1033"/>
      <c r="L2" s="1033"/>
      <c r="M2" s="1033"/>
      <c r="N2" s="1033"/>
      <c r="O2" s="1033"/>
      <c r="P2" s="434"/>
      <c r="Q2" s="434"/>
      <c r="R2" s="434"/>
      <c r="T2" s="444" t="s">
        <v>51</v>
      </c>
    </row>
    <row r="3" spans="1:256" ht="15">
      <c r="A3" s="1034" t="s">
        <v>49</v>
      </c>
      <c r="B3" s="1034"/>
      <c r="C3" s="1034"/>
      <c r="D3" s="1034"/>
      <c r="E3" s="1034"/>
      <c r="F3" s="1034"/>
      <c r="G3" s="1034"/>
      <c r="H3" s="1034"/>
      <c r="I3" s="1034"/>
      <c r="J3" s="1034"/>
      <c r="K3" s="1034"/>
      <c r="L3" s="1034"/>
      <c r="M3" s="1034"/>
      <c r="N3" s="1034"/>
      <c r="O3" s="1034"/>
      <c r="P3" s="1034"/>
      <c r="Q3" s="1034"/>
      <c r="R3" s="1034"/>
      <c r="S3" s="1034"/>
      <c r="T3" s="1034"/>
      <c r="U3" s="1034"/>
    </row>
    <row r="4" spans="1:256" ht="15.75">
      <c r="A4" s="1035" t="s">
        <v>546</v>
      </c>
      <c r="B4" s="1035"/>
      <c r="C4" s="1035"/>
      <c r="D4" s="1035"/>
      <c r="E4" s="1035"/>
      <c r="F4" s="1035"/>
      <c r="G4" s="1035"/>
      <c r="H4" s="1035"/>
      <c r="I4" s="1035"/>
      <c r="J4" s="1035"/>
      <c r="K4" s="1035"/>
      <c r="L4" s="1035"/>
      <c r="M4" s="1035"/>
      <c r="N4" s="1035"/>
      <c r="O4" s="1035"/>
      <c r="P4" s="1035"/>
      <c r="Q4" s="1035"/>
      <c r="R4" s="1035"/>
      <c r="S4" s="1035"/>
      <c r="T4" s="1035"/>
      <c r="U4" s="1035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6" spans="1:256" ht="15">
      <c r="A6" s="1036" t="s">
        <v>547</v>
      </c>
      <c r="B6" s="1036"/>
      <c r="C6" s="1036"/>
      <c r="D6" s="1036"/>
      <c r="E6" s="1036"/>
      <c r="F6" s="1036"/>
      <c r="G6" s="1036"/>
      <c r="H6" s="1036"/>
      <c r="I6" s="1036"/>
      <c r="J6" s="1036"/>
      <c r="K6" s="1036"/>
      <c r="L6" s="1036"/>
      <c r="M6" s="1036"/>
      <c r="N6" s="1036"/>
      <c r="O6" s="1036"/>
      <c r="P6" s="1036"/>
      <c r="Q6" s="1036"/>
      <c r="R6" s="1036"/>
      <c r="S6" s="1036"/>
      <c r="T6" s="1036"/>
      <c r="U6" s="1036"/>
    </row>
    <row r="7" spans="1:256" ht="15.75">
      <c r="A7" s="443"/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</row>
    <row r="8" spans="1:256" ht="15.75">
      <c r="A8" s="1037" t="s">
        <v>152</v>
      </c>
      <c r="B8" s="1037"/>
      <c r="C8" s="1037"/>
      <c r="D8" s="429"/>
      <c r="E8" s="429"/>
      <c r="F8" s="429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</row>
    <row r="10" spans="1:256" ht="15">
      <c r="U10" s="1056" t="s">
        <v>454</v>
      </c>
      <c r="V10" s="1056"/>
      <c r="W10" s="447"/>
      <c r="X10" s="447"/>
      <c r="Y10" s="447"/>
      <c r="Z10" s="447"/>
      <c r="AA10" s="447"/>
      <c r="AB10" s="1040"/>
      <c r="AC10" s="1040"/>
      <c r="AD10" s="1040"/>
      <c r="AE10" s="447"/>
      <c r="AF10" s="447"/>
      <c r="AG10" s="447"/>
      <c r="AH10" s="447"/>
      <c r="AI10" s="447"/>
      <c r="AJ10" s="447"/>
      <c r="AK10" s="447"/>
      <c r="AL10" s="447"/>
      <c r="AM10" s="447"/>
      <c r="AN10" s="447"/>
      <c r="AO10" s="447"/>
      <c r="AP10" s="447"/>
      <c r="AQ10" s="447"/>
      <c r="AR10" s="447"/>
      <c r="AS10" s="447"/>
      <c r="AT10" s="447"/>
      <c r="AU10" s="447"/>
      <c r="AV10" s="447"/>
      <c r="AW10" s="447"/>
      <c r="AX10" s="447"/>
      <c r="AY10" s="447"/>
      <c r="AZ10" s="447"/>
      <c r="BA10" s="447"/>
      <c r="BB10" s="447"/>
      <c r="BC10" s="447"/>
      <c r="BD10" s="447"/>
      <c r="BE10" s="447"/>
      <c r="BF10" s="447"/>
      <c r="BG10" s="447"/>
      <c r="BH10" s="447"/>
      <c r="BI10" s="447"/>
      <c r="BJ10" s="447"/>
      <c r="BK10" s="447"/>
      <c r="BL10" s="447"/>
      <c r="BM10" s="447"/>
      <c r="BN10" s="447"/>
      <c r="BO10" s="447"/>
      <c r="BP10" s="447"/>
      <c r="BQ10" s="447"/>
      <c r="BR10" s="447"/>
      <c r="BS10" s="447"/>
      <c r="BT10" s="447"/>
      <c r="BU10" s="447"/>
      <c r="BV10" s="447"/>
      <c r="BW10" s="447"/>
      <c r="BX10" s="447"/>
      <c r="BY10" s="447"/>
      <c r="BZ10" s="447"/>
      <c r="CA10" s="447"/>
      <c r="CB10" s="447"/>
      <c r="CC10" s="447"/>
      <c r="CD10" s="447"/>
      <c r="CE10" s="447"/>
      <c r="CF10" s="447"/>
      <c r="CG10" s="447"/>
      <c r="CH10" s="447"/>
      <c r="CI10" s="447"/>
      <c r="CJ10" s="447"/>
      <c r="CK10" s="447"/>
      <c r="CL10" s="447"/>
      <c r="CM10" s="447"/>
      <c r="CN10" s="447"/>
      <c r="CO10" s="447"/>
      <c r="CP10" s="447"/>
      <c r="CQ10" s="447"/>
      <c r="CR10" s="447"/>
      <c r="CS10" s="447"/>
      <c r="CT10" s="447"/>
      <c r="CU10" s="447"/>
      <c r="CV10" s="447"/>
      <c r="CW10" s="447"/>
      <c r="CX10" s="447"/>
      <c r="CY10" s="447"/>
      <c r="CZ10" s="447"/>
      <c r="DA10" s="447"/>
      <c r="DB10" s="447"/>
      <c r="DC10" s="447"/>
      <c r="DD10" s="447"/>
      <c r="DE10" s="447"/>
      <c r="DF10" s="447"/>
      <c r="DG10" s="447"/>
      <c r="DH10" s="447"/>
      <c r="DI10" s="447"/>
      <c r="DJ10" s="447"/>
      <c r="DK10" s="447"/>
      <c r="DL10" s="447"/>
      <c r="DM10" s="447"/>
      <c r="DN10" s="447"/>
      <c r="DO10" s="447"/>
      <c r="DP10" s="447"/>
      <c r="DQ10" s="447"/>
      <c r="DR10" s="447"/>
      <c r="DS10" s="447"/>
      <c r="DT10" s="447"/>
      <c r="DU10" s="447"/>
      <c r="DV10" s="447"/>
      <c r="DW10" s="447"/>
      <c r="DX10" s="447"/>
      <c r="DY10" s="447"/>
      <c r="DZ10" s="447"/>
      <c r="EA10" s="447"/>
      <c r="EB10" s="447"/>
      <c r="EC10" s="447"/>
      <c r="ED10" s="447"/>
      <c r="EE10" s="447"/>
      <c r="EF10" s="447"/>
      <c r="EG10" s="447"/>
      <c r="EH10" s="447"/>
      <c r="EI10" s="447"/>
      <c r="EJ10" s="447"/>
      <c r="EK10" s="447"/>
      <c r="EL10" s="447"/>
      <c r="EM10" s="447"/>
      <c r="EN10" s="447"/>
      <c r="EO10" s="447"/>
      <c r="EP10" s="447"/>
      <c r="EQ10" s="447"/>
      <c r="ER10" s="447"/>
      <c r="ES10" s="447"/>
      <c r="ET10" s="447"/>
      <c r="EU10" s="447"/>
      <c r="EV10" s="447"/>
      <c r="EW10" s="447"/>
      <c r="EX10" s="447"/>
      <c r="EY10" s="447"/>
      <c r="EZ10" s="447"/>
      <c r="FA10" s="447"/>
      <c r="FB10" s="447"/>
      <c r="FC10" s="447"/>
      <c r="FD10" s="447"/>
      <c r="FE10" s="447"/>
      <c r="FF10" s="447"/>
      <c r="FG10" s="447"/>
      <c r="FH10" s="447"/>
      <c r="FI10" s="447"/>
      <c r="FJ10" s="447"/>
      <c r="FK10" s="447"/>
      <c r="FL10" s="447"/>
      <c r="FM10" s="447"/>
      <c r="FN10" s="447"/>
      <c r="FO10" s="447"/>
      <c r="FP10" s="447"/>
      <c r="FQ10" s="447"/>
      <c r="FR10" s="447"/>
      <c r="FS10" s="447"/>
      <c r="FT10" s="447"/>
      <c r="FU10" s="447"/>
      <c r="FV10" s="447"/>
      <c r="FW10" s="447"/>
      <c r="FX10" s="447"/>
      <c r="FY10" s="447"/>
      <c r="FZ10" s="447"/>
      <c r="GA10" s="447"/>
      <c r="GB10" s="447"/>
      <c r="GC10" s="447"/>
      <c r="GD10" s="447"/>
      <c r="GE10" s="447"/>
      <c r="GF10" s="447"/>
      <c r="GG10" s="447"/>
      <c r="GH10" s="447"/>
      <c r="GI10" s="447"/>
      <c r="GJ10" s="447"/>
      <c r="GK10" s="447"/>
      <c r="GL10" s="447"/>
      <c r="GM10" s="447"/>
      <c r="GN10" s="447"/>
      <c r="GO10" s="447"/>
      <c r="GP10" s="447"/>
      <c r="GQ10" s="447"/>
      <c r="GR10" s="447"/>
      <c r="GS10" s="447"/>
      <c r="GT10" s="447"/>
      <c r="GU10" s="447"/>
      <c r="GV10" s="447"/>
      <c r="GW10" s="447"/>
      <c r="GX10" s="447"/>
      <c r="GY10" s="447"/>
      <c r="GZ10" s="447"/>
      <c r="HA10" s="447"/>
      <c r="HB10" s="447"/>
      <c r="HC10" s="447"/>
      <c r="HD10" s="447"/>
      <c r="HE10" s="447"/>
      <c r="HF10" s="447"/>
      <c r="HG10" s="447"/>
      <c r="HH10" s="447"/>
      <c r="HI10" s="447"/>
      <c r="HJ10" s="447"/>
      <c r="HK10" s="447"/>
      <c r="HL10" s="447"/>
      <c r="HM10" s="447"/>
      <c r="HN10" s="447"/>
      <c r="HO10" s="447"/>
      <c r="HP10" s="447"/>
      <c r="HQ10" s="447"/>
      <c r="HR10" s="447"/>
      <c r="HS10" s="447"/>
      <c r="HT10" s="447"/>
      <c r="HU10" s="447"/>
      <c r="HV10" s="447"/>
      <c r="HW10" s="447"/>
      <c r="HX10" s="447"/>
      <c r="HY10" s="447"/>
      <c r="HZ10" s="447"/>
      <c r="IA10" s="447"/>
      <c r="IB10" s="447"/>
      <c r="IC10" s="447"/>
      <c r="ID10" s="447"/>
      <c r="IE10" s="447"/>
      <c r="IF10" s="447"/>
      <c r="IG10" s="447"/>
      <c r="IH10" s="447"/>
      <c r="II10" s="447"/>
      <c r="IJ10" s="447"/>
      <c r="IK10" s="447"/>
      <c r="IL10" s="447"/>
      <c r="IM10" s="447"/>
      <c r="IN10" s="447"/>
      <c r="IO10" s="447"/>
      <c r="IP10" s="447"/>
      <c r="IQ10" s="447"/>
      <c r="IR10" s="447"/>
      <c r="IS10" s="447"/>
      <c r="IT10" s="447"/>
      <c r="IU10" s="447"/>
      <c r="IV10" s="447"/>
    </row>
    <row r="11" spans="1:256" ht="12.75" customHeight="1">
      <c r="A11" s="1041" t="s">
        <v>2</v>
      </c>
      <c r="B11" s="1041" t="s">
        <v>101</v>
      </c>
      <c r="C11" s="1043" t="s">
        <v>144</v>
      </c>
      <c r="D11" s="1044"/>
      <c r="E11" s="1044"/>
      <c r="F11" s="1045"/>
      <c r="G11" s="1053" t="s">
        <v>830</v>
      </c>
      <c r="H11" s="1054"/>
      <c r="I11" s="1054"/>
      <c r="J11" s="1054"/>
      <c r="K11" s="1054"/>
      <c r="L11" s="1054"/>
      <c r="M11" s="1054"/>
      <c r="N11" s="1054"/>
      <c r="O11" s="1054"/>
      <c r="P11" s="1054"/>
      <c r="Q11" s="1054"/>
      <c r="R11" s="1055"/>
      <c r="S11" s="1057" t="s">
        <v>237</v>
      </c>
      <c r="T11" s="1058"/>
      <c r="U11" s="1058"/>
      <c r="V11" s="1058"/>
      <c r="W11" s="431"/>
      <c r="X11" s="431"/>
      <c r="Y11" s="431"/>
      <c r="Z11" s="431"/>
      <c r="AA11" s="431"/>
      <c r="AB11" s="431"/>
      <c r="AC11" s="431"/>
      <c r="AD11" s="431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>
      <c r="A12" s="1042"/>
      <c r="B12" s="1042"/>
      <c r="C12" s="1046"/>
      <c r="D12" s="1047"/>
      <c r="E12" s="1047"/>
      <c r="F12" s="1048"/>
      <c r="G12" s="1049" t="s">
        <v>159</v>
      </c>
      <c r="H12" s="1050"/>
      <c r="I12" s="1050"/>
      <c r="J12" s="1051"/>
      <c r="K12" s="1049" t="s">
        <v>160</v>
      </c>
      <c r="L12" s="1050"/>
      <c r="M12" s="1050"/>
      <c r="N12" s="1051"/>
      <c r="O12" s="1052" t="s">
        <v>19</v>
      </c>
      <c r="P12" s="1052"/>
      <c r="Q12" s="1052"/>
      <c r="R12" s="1052"/>
      <c r="S12" s="1059"/>
      <c r="T12" s="1060"/>
      <c r="U12" s="1060"/>
      <c r="V12" s="1060"/>
      <c r="W12" s="431"/>
      <c r="X12" s="431"/>
      <c r="Y12" s="431"/>
      <c r="Z12" s="431"/>
      <c r="AA12" s="431"/>
      <c r="AB12" s="431"/>
      <c r="AC12" s="431"/>
      <c r="AD12" s="431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ht="38.25">
      <c r="A13" s="432"/>
      <c r="B13" s="432"/>
      <c r="C13" s="187" t="s">
        <v>238</v>
      </c>
      <c r="D13" s="187" t="s">
        <v>239</v>
      </c>
      <c r="E13" s="187" t="s">
        <v>240</v>
      </c>
      <c r="F13" s="187" t="s">
        <v>81</v>
      </c>
      <c r="G13" s="187" t="s">
        <v>238</v>
      </c>
      <c r="H13" s="187" t="s">
        <v>239</v>
      </c>
      <c r="I13" s="187" t="s">
        <v>240</v>
      </c>
      <c r="J13" s="187" t="s">
        <v>19</v>
      </c>
      <c r="K13" s="187" t="s">
        <v>238</v>
      </c>
      <c r="L13" s="187" t="s">
        <v>239</v>
      </c>
      <c r="M13" s="187" t="s">
        <v>240</v>
      </c>
      <c r="N13" s="187" t="s">
        <v>81</v>
      </c>
      <c r="O13" s="187" t="s">
        <v>238</v>
      </c>
      <c r="P13" s="187" t="s">
        <v>239</v>
      </c>
      <c r="Q13" s="187" t="s">
        <v>240</v>
      </c>
      <c r="R13" s="187" t="s">
        <v>19</v>
      </c>
      <c r="S13" s="442" t="s">
        <v>450</v>
      </c>
      <c r="T13" s="442" t="s">
        <v>451</v>
      </c>
      <c r="U13" s="442" t="s">
        <v>452</v>
      </c>
      <c r="V13" s="292" t="s">
        <v>453</v>
      </c>
      <c r="W13" s="431"/>
      <c r="X13" s="431"/>
      <c r="Y13" s="431"/>
      <c r="Z13" s="431"/>
      <c r="AA13" s="431"/>
      <c r="AB13" s="431"/>
      <c r="AC13" s="431"/>
      <c r="AD13" s="431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>
      <c r="A14" s="164">
        <v>1</v>
      </c>
      <c r="B14" s="189">
        <v>2</v>
      </c>
      <c r="C14" s="164">
        <v>3</v>
      </c>
      <c r="D14" s="164">
        <v>4</v>
      </c>
      <c r="E14" s="189">
        <v>5</v>
      </c>
      <c r="F14" s="164">
        <v>6</v>
      </c>
      <c r="G14" s="164">
        <v>7</v>
      </c>
      <c r="H14" s="189">
        <v>8</v>
      </c>
      <c r="I14" s="164">
        <v>9</v>
      </c>
      <c r="J14" s="164">
        <v>10</v>
      </c>
      <c r="K14" s="189">
        <v>11</v>
      </c>
      <c r="L14" s="164">
        <v>12</v>
      </c>
      <c r="M14" s="164">
        <v>13</v>
      </c>
      <c r="N14" s="189">
        <v>14</v>
      </c>
      <c r="O14" s="164">
        <v>15</v>
      </c>
      <c r="P14" s="164">
        <v>16</v>
      </c>
      <c r="Q14" s="189">
        <v>17</v>
      </c>
      <c r="R14" s="164">
        <v>18</v>
      </c>
      <c r="S14" s="164">
        <v>19</v>
      </c>
      <c r="T14" s="189">
        <v>20</v>
      </c>
      <c r="U14" s="164">
        <v>21</v>
      </c>
      <c r="V14" s="164">
        <v>22</v>
      </c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1"/>
      <c r="IU14" s="71"/>
      <c r="IV14" s="71"/>
    </row>
    <row r="15" spans="1:256" ht="25.5">
      <c r="A15" s="450"/>
      <c r="B15" s="191" t="s">
        <v>224</v>
      </c>
      <c r="C15" s="53"/>
      <c r="D15" s="53"/>
      <c r="E15" s="53"/>
      <c r="F15" s="547"/>
      <c r="G15" s="53"/>
      <c r="H15" s="53"/>
      <c r="I15" s="53"/>
      <c r="J15" s="547"/>
      <c r="K15" s="53"/>
      <c r="L15" s="53"/>
      <c r="M15" s="53"/>
      <c r="N15" s="53"/>
      <c r="O15" s="53"/>
      <c r="P15" s="53"/>
      <c r="Q15" s="53"/>
      <c r="R15" s="53"/>
      <c r="S15" s="53"/>
      <c r="T15" s="52"/>
      <c r="U15" s="52"/>
      <c r="V15" s="52"/>
      <c r="W15" s="430"/>
      <c r="X15" s="430"/>
      <c r="Y15" s="430"/>
      <c r="Z15" s="430"/>
      <c r="AA15" s="430"/>
      <c r="AB15" s="430"/>
      <c r="AC15" s="430"/>
      <c r="AD15" s="430"/>
      <c r="AE15" s="430"/>
      <c r="AF15" s="430"/>
      <c r="AG15" s="447"/>
      <c r="AH15" s="447"/>
      <c r="AI15" s="447"/>
      <c r="AJ15" s="447"/>
      <c r="AK15" s="447"/>
      <c r="AL15" s="447"/>
      <c r="AM15" s="447"/>
      <c r="AN15" s="447"/>
      <c r="AO15" s="447"/>
      <c r="AP15" s="447"/>
      <c r="AQ15" s="447"/>
      <c r="AR15" s="447"/>
      <c r="AS15" s="447"/>
      <c r="AT15" s="447"/>
      <c r="AU15" s="447"/>
      <c r="AV15" s="447"/>
      <c r="AW15" s="447"/>
      <c r="AX15" s="447"/>
      <c r="AY15" s="447"/>
      <c r="AZ15" s="447"/>
      <c r="BA15" s="447"/>
      <c r="BB15" s="447"/>
      <c r="BC15" s="447"/>
      <c r="BD15" s="447"/>
      <c r="BE15" s="447"/>
      <c r="BF15" s="447"/>
      <c r="BG15" s="447"/>
      <c r="BH15" s="447"/>
      <c r="BI15" s="447"/>
      <c r="BJ15" s="447"/>
      <c r="BK15" s="447"/>
      <c r="BL15" s="447"/>
      <c r="BM15" s="447"/>
      <c r="BN15" s="447"/>
      <c r="BO15" s="447"/>
      <c r="BP15" s="447"/>
      <c r="BQ15" s="447"/>
      <c r="BR15" s="447"/>
      <c r="BS15" s="447"/>
      <c r="BT15" s="447"/>
      <c r="BU15" s="447"/>
      <c r="BV15" s="447"/>
      <c r="BW15" s="447"/>
      <c r="BX15" s="447"/>
      <c r="BY15" s="447"/>
      <c r="BZ15" s="447"/>
      <c r="CA15" s="447"/>
      <c r="CB15" s="447"/>
      <c r="CC15" s="447"/>
      <c r="CD15" s="447"/>
      <c r="CE15" s="447"/>
      <c r="CF15" s="447"/>
      <c r="CG15" s="447"/>
      <c r="CH15" s="447"/>
      <c r="CI15" s="447"/>
      <c r="CJ15" s="447"/>
      <c r="CK15" s="447"/>
      <c r="CL15" s="447"/>
      <c r="CM15" s="447"/>
      <c r="CN15" s="447"/>
      <c r="CO15" s="447"/>
      <c r="CP15" s="447"/>
      <c r="CQ15" s="447"/>
      <c r="CR15" s="447"/>
      <c r="CS15" s="447"/>
      <c r="CT15" s="447"/>
      <c r="CU15" s="447"/>
      <c r="CV15" s="447"/>
      <c r="CW15" s="447"/>
      <c r="CX15" s="447"/>
      <c r="CY15" s="447"/>
      <c r="CZ15" s="447"/>
      <c r="DA15" s="447"/>
      <c r="DB15" s="447"/>
      <c r="DC15" s="447"/>
      <c r="DD15" s="447"/>
      <c r="DE15" s="447"/>
      <c r="DF15" s="447"/>
      <c r="DG15" s="447"/>
      <c r="DH15" s="447"/>
      <c r="DI15" s="447"/>
      <c r="DJ15" s="447"/>
      <c r="DK15" s="447"/>
      <c r="DL15" s="447"/>
      <c r="DM15" s="447"/>
      <c r="DN15" s="447"/>
      <c r="DO15" s="447"/>
      <c r="DP15" s="447"/>
      <c r="DQ15" s="447"/>
      <c r="DR15" s="447"/>
      <c r="DS15" s="447"/>
      <c r="DT15" s="447"/>
      <c r="DU15" s="447"/>
      <c r="DV15" s="447"/>
      <c r="DW15" s="447"/>
      <c r="DX15" s="447"/>
      <c r="DY15" s="447"/>
      <c r="DZ15" s="447"/>
      <c r="EA15" s="447"/>
      <c r="EB15" s="447"/>
      <c r="EC15" s="447"/>
      <c r="ED15" s="447"/>
      <c r="EE15" s="447"/>
      <c r="EF15" s="447"/>
      <c r="EG15" s="447"/>
      <c r="EH15" s="447"/>
      <c r="EI15" s="447"/>
      <c r="EJ15" s="447"/>
      <c r="EK15" s="447"/>
      <c r="EL15" s="447"/>
      <c r="EM15" s="447"/>
      <c r="EN15" s="447"/>
      <c r="EO15" s="447"/>
      <c r="EP15" s="447"/>
      <c r="EQ15" s="447"/>
      <c r="ER15" s="447"/>
      <c r="ES15" s="447"/>
      <c r="ET15" s="447"/>
      <c r="EU15" s="447"/>
      <c r="EV15" s="447"/>
      <c r="EW15" s="447"/>
      <c r="EX15" s="447"/>
      <c r="EY15" s="447"/>
      <c r="EZ15" s="447"/>
      <c r="FA15" s="447"/>
      <c r="FB15" s="447"/>
      <c r="FC15" s="447"/>
      <c r="FD15" s="447"/>
      <c r="FE15" s="447"/>
      <c r="FF15" s="447"/>
      <c r="FG15" s="447"/>
      <c r="FH15" s="447"/>
      <c r="FI15" s="447"/>
      <c r="FJ15" s="447"/>
      <c r="FK15" s="447"/>
      <c r="FL15" s="447"/>
      <c r="FM15" s="447"/>
      <c r="FN15" s="447"/>
      <c r="FO15" s="447"/>
      <c r="FP15" s="447"/>
      <c r="FQ15" s="447"/>
      <c r="FR15" s="447"/>
      <c r="FS15" s="447"/>
      <c r="FT15" s="447"/>
      <c r="FU15" s="447"/>
      <c r="FV15" s="447"/>
      <c r="FW15" s="447"/>
      <c r="FX15" s="447"/>
      <c r="FY15" s="447"/>
      <c r="FZ15" s="447"/>
      <c r="GA15" s="447"/>
      <c r="GB15" s="447"/>
      <c r="GC15" s="447"/>
      <c r="GD15" s="447"/>
      <c r="GE15" s="447"/>
      <c r="GF15" s="447"/>
      <c r="GG15" s="447"/>
      <c r="GH15" s="447"/>
      <c r="GI15" s="447"/>
      <c r="GJ15" s="447"/>
      <c r="GK15" s="447"/>
      <c r="GL15" s="447"/>
      <c r="GM15" s="447"/>
      <c r="GN15" s="447"/>
      <c r="GO15" s="447"/>
      <c r="GP15" s="447"/>
      <c r="GQ15" s="447"/>
      <c r="GR15" s="447"/>
      <c r="GS15" s="447"/>
      <c r="GT15" s="447"/>
      <c r="GU15" s="447"/>
      <c r="GV15" s="447"/>
      <c r="GW15" s="447"/>
      <c r="GX15" s="447"/>
      <c r="GY15" s="447"/>
      <c r="GZ15" s="447"/>
      <c r="HA15" s="447"/>
      <c r="HB15" s="447"/>
      <c r="HC15" s="447"/>
      <c r="HD15" s="447"/>
      <c r="HE15" s="447"/>
      <c r="HF15" s="447"/>
      <c r="HG15" s="447"/>
      <c r="HH15" s="447"/>
      <c r="HI15" s="447"/>
      <c r="HJ15" s="447"/>
      <c r="HK15" s="447"/>
      <c r="HL15" s="447"/>
      <c r="HM15" s="447"/>
      <c r="HN15" s="447"/>
      <c r="HO15" s="447"/>
      <c r="HP15" s="447"/>
      <c r="HQ15" s="447"/>
      <c r="HR15" s="447"/>
      <c r="HS15" s="447"/>
      <c r="HT15" s="447"/>
      <c r="HU15" s="447"/>
      <c r="HV15" s="447"/>
      <c r="HW15" s="447"/>
      <c r="HX15" s="447"/>
      <c r="HY15" s="447"/>
      <c r="HZ15" s="447"/>
      <c r="IA15" s="447"/>
      <c r="IB15" s="447"/>
      <c r="IC15" s="447"/>
      <c r="ID15" s="447"/>
      <c r="IE15" s="447"/>
      <c r="IF15" s="447"/>
      <c r="IG15" s="447"/>
      <c r="IH15" s="447"/>
      <c r="II15" s="447"/>
      <c r="IJ15" s="447"/>
      <c r="IK15" s="447"/>
      <c r="IL15" s="447"/>
      <c r="IM15" s="447"/>
      <c r="IN15" s="447"/>
      <c r="IO15" s="447"/>
      <c r="IP15" s="447"/>
      <c r="IQ15" s="447"/>
      <c r="IR15" s="447"/>
      <c r="IS15" s="447"/>
      <c r="IT15" s="447"/>
      <c r="IU15" s="447"/>
      <c r="IV15" s="447"/>
    </row>
    <row r="16" spans="1:256" ht="14.25">
      <c r="A16" s="433">
        <v>1</v>
      </c>
      <c r="B16" s="191" t="s">
        <v>165</v>
      </c>
      <c r="C16" s="548">
        <f>F16*58.01/100</f>
        <v>2284.758656</v>
      </c>
      <c r="D16" s="548">
        <f>F16*17.43/100</f>
        <v>686.49100799999997</v>
      </c>
      <c r="E16" s="548">
        <f>F16*24.56/100</f>
        <v>967.31033600000001</v>
      </c>
      <c r="F16" s="548">
        <v>3938.56</v>
      </c>
      <c r="G16" s="548">
        <f>J16*58.01/100</f>
        <v>883.23125499999992</v>
      </c>
      <c r="H16" s="548">
        <f>J16*17.43/100</f>
        <v>265.38046500000002</v>
      </c>
      <c r="I16" s="548">
        <f>J16*24.56/100</f>
        <v>373.93827999999996</v>
      </c>
      <c r="J16" s="548">
        <v>1522.55</v>
      </c>
      <c r="K16" s="548">
        <f>N16*58.01/100</f>
        <v>0</v>
      </c>
      <c r="L16" s="548">
        <f>N16*17.43/100</f>
        <v>0</v>
      </c>
      <c r="M16" s="548">
        <f>N16*24.56/100</f>
        <v>0</v>
      </c>
      <c r="N16" s="548">
        <v>0</v>
      </c>
      <c r="O16" s="548">
        <f>G16+K16</f>
        <v>883.23125499999992</v>
      </c>
      <c r="P16" s="548">
        <f>H16+L16</f>
        <v>265.38046500000002</v>
      </c>
      <c r="Q16" s="548">
        <f>I16+M16</f>
        <v>373.93827999999996</v>
      </c>
      <c r="R16" s="548">
        <f>O16+P16+Q16</f>
        <v>1522.5499999999997</v>
      </c>
      <c r="S16" s="548">
        <f>C16-O16</f>
        <v>1401.5274010000001</v>
      </c>
      <c r="T16" s="548">
        <f>D16-P16</f>
        <v>421.11054299999995</v>
      </c>
      <c r="U16" s="548">
        <f>E16-Q16</f>
        <v>593.37205600000004</v>
      </c>
      <c r="V16" s="548">
        <f>S16+T16+U16</f>
        <v>2416.0100000000002</v>
      </c>
      <c r="W16" s="430"/>
      <c r="X16" s="430"/>
      <c r="Y16" s="430"/>
      <c r="Z16" s="430"/>
      <c r="AA16" s="430"/>
      <c r="AB16" s="430"/>
      <c r="AC16" s="430"/>
      <c r="AD16" s="430"/>
      <c r="AE16" s="430"/>
      <c r="AF16" s="430"/>
      <c r="AG16" s="447"/>
      <c r="AH16" s="447"/>
      <c r="AI16" s="447"/>
      <c r="AJ16" s="447"/>
      <c r="AK16" s="447"/>
      <c r="AL16" s="447"/>
      <c r="AM16" s="447"/>
      <c r="AN16" s="447"/>
      <c r="AO16" s="447"/>
      <c r="AP16" s="447"/>
      <c r="AQ16" s="447"/>
      <c r="AR16" s="447"/>
      <c r="AS16" s="447"/>
      <c r="AT16" s="447"/>
      <c r="AU16" s="447"/>
      <c r="AV16" s="447"/>
      <c r="AW16" s="447"/>
      <c r="AX16" s="447"/>
      <c r="AY16" s="447"/>
      <c r="AZ16" s="447"/>
      <c r="BA16" s="447"/>
      <c r="BB16" s="447"/>
      <c r="BC16" s="447"/>
      <c r="BD16" s="447"/>
      <c r="BE16" s="447"/>
      <c r="BF16" s="447"/>
      <c r="BG16" s="447"/>
      <c r="BH16" s="447"/>
      <c r="BI16" s="447"/>
      <c r="BJ16" s="447"/>
      <c r="BK16" s="447"/>
      <c r="BL16" s="447"/>
      <c r="BM16" s="447"/>
      <c r="BN16" s="447"/>
      <c r="BO16" s="447"/>
      <c r="BP16" s="447"/>
      <c r="BQ16" s="447"/>
      <c r="BR16" s="447"/>
      <c r="BS16" s="447"/>
      <c r="BT16" s="447"/>
      <c r="BU16" s="447"/>
      <c r="BV16" s="447"/>
      <c r="BW16" s="447"/>
      <c r="BX16" s="447"/>
      <c r="BY16" s="447"/>
      <c r="BZ16" s="447"/>
      <c r="CA16" s="447"/>
      <c r="CB16" s="447"/>
      <c r="CC16" s="447"/>
      <c r="CD16" s="447"/>
      <c r="CE16" s="447"/>
      <c r="CF16" s="447"/>
      <c r="CG16" s="447"/>
      <c r="CH16" s="447"/>
      <c r="CI16" s="447"/>
      <c r="CJ16" s="447"/>
      <c r="CK16" s="447"/>
      <c r="CL16" s="447"/>
      <c r="CM16" s="447"/>
      <c r="CN16" s="447"/>
      <c r="CO16" s="447"/>
      <c r="CP16" s="447"/>
      <c r="CQ16" s="447"/>
      <c r="CR16" s="447"/>
      <c r="CS16" s="447"/>
      <c r="CT16" s="447"/>
      <c r="CU16" s="447"/>
      <c r="CV16" s="447"/>
      <c r="CW16" s="447"/>
      <c r="CX16" s="447"/>
      <c r="CY16" s="447"/>
      <c r="CZ16" s="447"/>
      <c r="DA16" s="447"/>
      <c r="DB16" s="447"/>
      <c r="DC16" s="447"/>
      <c r="DD16" s="447"/>
      <c r="DE16" s="447"/>
      <c r="DF16" s="447"/>
      <c r="DG16" s="447"/>
      <c r="DH16" s="447"/>
      <c r="DI16" s="447"/>
      <c r="DJ16" s="447"/>
      <c r="DK16" s="447"/>
      <c r="DL16" s="447"/>
      <c r="DM16" s="447"/>
      <c r="DN16" s="447"/>
      <c r="DO16" s="447"/>
      <c r="DP16" s="447"/>
      <c r="DQ16" s="447"/>
      <c r="DR16" s="447"/>
      <c r="DS16" s="447"/>
      <c r="DT16" s="447"/>
      <c r="DU16" s="447"/>
      <c r="DV16" s="447"/>
      <c r="DW16" s="447"/>
      <c r="DX16" s="447"/>
      <c r="DY16" s="447"/>
      <c r="DZ16" s="447"/>
      <c r="EA16" s="447"/>
      <c r="EB16" s="447"/>
      <c r="EC16" s="447"/>
      <c r="ED16" s="447"/>
      <c r="EE16" s="447"/>
      <c r="EF16" s="447"/>
      <c r="EG16" s="447"/>
      <c r="EH16" s="447"/>
      <c r="EI16" s="447"/>
      <c r="EJ16" s="447"/>
      <c r="EK16" s="447"/>
      <c r="EL16" s="447"/>
      <c r="EM16" s="447"/>
      <c r="EN16" s="447"/>
      <c r="EO16" s="447"/>
      <c r="EP16" s="447"/>
      <c r="EQ16" s="447"/>
      <c r="ER16" s="447"/>
      <c r="ES16" s="447"/>
      <c r="ET16" s="447"/>
      <c r="EU16" s="447"/>
      <c r="EV16" s="447"/>
      <c r="EW16" s="447"/>
      <c r="EX16" s="447"/>
      <c r="EY16" s="447"/>
      <c r="EZ16" s="447"/>
      <c r="FA16" s="447"/>
      <c r="FB16" s="447"/>
      <c r="FC16" s="447"/>
      <c r="FD16" s="447"/>
      <c r="FE16" s="447"/>
      <c r="FF16" s="447"/>
      <c r="FG16" s="447"/>
      <c r="FH16" s="447"/>
      <c r="FI16" s="447"/>
      <c r="FJ16" s="447"/>
      <c r="FK16" s="447"/>
      <c r="FL16" s="447"/>
      <c r="FM16" s="447"/>
      <c r="FN16" s="447"/>
      <c r="FO16" s="447"/>
      <c r="FP16" s="447"/>
      <c r="FQ16" s="447"/>
      <c r="FR16" s="447"/>
      <c r="FS16" s="447"/>
      <c r="FT16" s="447"/>
      <c r="FU16" s="447"/>
      <c r="FV16" s="447"/>
      <c r="FW16" s="447"/>
      <c r="FX16" s="447"/>
      <c r="FY16" s="447"/>
      <c r="FZ16" s="447"/>
      <c r="GA16" s="447"/>
      <c r="GB16" s="447"/>
      <c r="GC16" s="447"/>
      <c r="GD16" s="447"/>
      <c r="GE16" s="447"/>
      <c r="GF16" s="447"/>
      <c r="GG16" s="447"/>
      <c r="GH16" s="447"/>
      <c r="GI16" s="447"/>
      <c r="GJ16" s="447"/>
      <c r="GK16" s="447"/>
      <c r="GL16" s="447"/>
      <c r="GM16" s="447"/>
      <c r="GN16" s="447"/>
      <c r="GO16" s="447"/>
      <c r="GP16" s="447"/>
      <c r="GQ16" s="447"/>
      <c r="GR16" s="447"/>
      <c r="GS16" s="447"/>
      <c r="GT16" s="447"/>
      <c r="GU16" s="447"/>
      <c r="GV16" s="447"/>
      <c r="GW16" s="447"/>
      <c r="GX16" s="447"/>
      <c r="GY16" s="447"/>
      <c r="GZ16" s="447"/>
      <c r="HA16" s="447"/>
      <c r="HB16" s="447"/>
      <c r="HC16" s="447"/>
      <c r="HD16" s="447"/>
      <c r="HE16" s="447"/>
      <c r="HF16" s="447"/>
      <c r="HG16" s="447"/>
      <c r="HH16" s="447"/>
      <c r="HI16" s="447"/>
      <c r="HJ16" s="447"/>
      <c r="HK16" s="447"/>
      <c r="HL16" s="447"/>
      <c r="HM16" s="447"/>
      <c r="HN16" s="447"/>
      <c r="HO16" s="447"/>
      <c r="HP16" s="447"/>
      <c r="HQ16" s="447"/>
      <c r="HR16" s="447"/>
      <c r="HS16" s="447"/>
      <c r="HT16" s="447"/>
      <c r="HU16" s="447"/>
      <c r="HV16" s="447"/>
      <c r="HW16" s="447"/>
      <c r="HX16" s="447"/>
      <c r="HY16" s="447"/>
      <c r="HZ16" s="447"/>
      <c r="IA16" s="447"/>
      <c r="IB16" s="447"/>
      <c r="IC16" s="447"/>
      <c r="ID16" s="447"/>
      <c r="IE16" s="447"/>
      <c r="IF16" s="447"/>
      <c r="IG16" s="447"/>
      <c r="IH16" s="447"/>
      <c r="II16" s="447"/>
      <c r="IJ16" s="447"/>
      <c r="IK16" s="447"/>
      <c r="IL16" s="447"/>
      <c r="IM16" s="447"/>
      <c r="IN16" s="447"/>
      <c r="IO16" s="447"/>
      <c r="IP16" s="447"/>
      <c r="IQ16" s="447"/>
      <c r="IR16" s="447"/>
      <c r="IS16" s="447"/>
      <c r="IT16" s="447"/>
      <c r="IU16" s="447"/>
      <c r="IV16" s="447"/>
    </row>
    <row r="17" spans="1:32" ht="14.25">
      <c r="A17" s="433">
        <v>2</v>
      </c>
      <c r="B17" s="192" t="s">
        <v>118</v>
      </c>
      <c r="C17" s="548">
        <f t="shared" ref="C17:C26" si="0">F17*58.01/100</f>
        <v>39341.134785000002</v>
      </c>
      <c r="D17" s="548">
        <f t="shared" ref="D17:D26" si="1">F17*17.43/100</f>
        <v>11820.651255000001</v>
      </c>
      <c r="E17" s="548">
        <f t="shared" ref="E17:E26" si="2">F17*24.56/100</f>
        <v>16656.063959999999</v>
      </c>
      <c r="F17" s="548">
        <v>67817.850000000006</v>
      </c>
      <c r="G17" s="548">
        <f t="shared" ref="G17:G20" si="3">J17*58.01/100</f>
        <v>21252.862655000001</v>
      </c>
      <c r="H17" s="548">
        <f t="shared" ref="H17:H20" si="4">J17*17.43/100</f>
        <v>6385.7506650000005</v>
      </c>
      <c r="I17" s="548">
        <f t="shared" ref="I17:I20" si="5">J17*24.56/100</f>
        <v>8997.9366800000007</v>
      </c>
      <c r="J17" s="548">
        <v>36636.550000000003</v>
      </c>
      <c r="K17" s="548">
        <f t="shared" ref="K17:K20" si="6">N17*58.01/100</f>
        <v>14168.588639</v>
      </c>
      <c r="L17" s="548">
        <f t="shared" ref="L17:L20" si="7">N17*17.43/100</f>
        <v>4257.1711770000002</v>
      </c>
      <c r="M17" s="548">
        <f t="shared" ref="M17:M20" si="8">N17*24.56/100</f>
        <v>5998.6301839999996</v>
      </c>
      <c r="N17" s="548">
        <v>24424.39</v>
      </c>
      <c r="O17" s="548">
        <f t="shared" ref="O17:Q20" si="9">G17+K17</f>
        <v>35421.451293999999</v>
      </c>
      <c r="P17" s="548">
        <f t="shared" si="9"/>
        <v>10642.921842</v>
      </c>
      <c r="Q17" s="548">
        <f t="shared" si="9"/>
        <v>14996.566864</v>
      </c>
      <c r="R17" s="548">
        <f t="shared" ref="R17:R20" si="10">O17+P17+Q17</f>
        <v>61060.939999999995</v>
      </c>
      <c r="S17" s="548">
        <f t="shared" ref="S17:U20" si="11">C17-O17</f>
        <v>3919.6834910000034</v>
      </c>
      <c r="T17" s="548">
        <f t="shared" si="11"/>
        <v>1177.7294130000009</v>
      </c>
      <c r="U17" s="548">
        <f t="shared" si="11"/>
        <v>1659.4970959999991</v>
      </c>
      <c r="V17" s="548">
        <f t="shared" ref="V17:V20" si="12">S17+T17+U17</f>
        <v>6756.9100000000035</v>
      </c>
      <c r="Y17" s="1037"/>
      <c r="Z17" s="1037"/>
      <c r="AA17" s="1037"/>
      <c r="AB17" s="1037"/>
    </row>
    <row r="18" spans="1:32" ht="25.5">
      <c r="A18" s="433">
        <v>3</v>
      </c>
      <c r="B18" s="191" t="s">
        <v>119</v>
      </c>
      <c r="C18" s="548">
        <f t="shared" si="0"/>
        <v>715.26330000000007</v>
      </c>
      <c r="D18" s="548">
        <f t="shared" si="1"/>
        <v>214.91189999999997</v>
      </c>
      <c r="E18" s="548">
        <f t="shared" si="2"/>
        <v>302.82479999999998</v>
      </c>
      <c r="F18" s="548">
        <v>1233</v>
      </c>
      <c r="G18" s="548">
        <f t="shared" si="3"/>
        <v>473.34419700000001</v>
      </c>
      <c r="H18" s="548">
        <f t="shared" si="4"/>
        <v>142.22357100000002</v>
      </c>
      <c r="I18" s="548">
        <f t="shared" si="5"/>
        <v>200.402232</v>
      </c>
      <c r="J18" s="548">
        <v>815.97</v>
      </c>
      <c r="K18" s="548">
        <f t="shared" si="6"/>
        <v>0</v>
      </c>
      <c r="L18" s="548">
        <f t="shared" si="7"/>
        <v>0</v>
      </c>
      <c r="M18" s="548">
        <f t="shared" si="8"/>
        <v>0</v>
      </c>
      <c r="N18" s="548">
        <v>0</v>
      </c>
      <c r="O18" s="548">
        <f t="shared" si="9"/>
        <v>473.34419700000001</v>
      </c>
      <c r="P18" s="548">
        <f t="shared" si="9"/>
        <v>142.22357100000002</v>
      </c>
      <c r="Q18" s="548">
        <f t="shared" si="9"/>
        <v>200.402232</v>
      </c>
      <c r="R18" s="548">
        <f t="shared" si="10"/>
        <v>815.97</v>
      </c>
      <c r="S18" s="548">
        <f t="shared" si="11"/>
        <v>241.91910300000006</v>
      </c>
      <c r="T18" s="548">
        <f t="shared" si="11"/>
        <v>72.688328999999953</v>
      </c>
      <c r="U18" s="548">
        <f t="shared" si="11"/>
        <v>102.42256799999998</v>
      </c>
      <c r="V18" s="548">
        <f t="shared" si="12"/>
        <v>417.03</v>
      </c>
    </row>
    <row r="19" spans="1:32" ht="14.25">
      <c r="A19" s="433">
        <v>4</v>
      </c>
      <c r="B19" s="192" t="s">
        <v>120</v>
      </c>
      <c r="C19" s="548">
        <f t="shared" si="0"/>
        <v>637.36747200000002</v>
      </c>
      <c r="D19" s="548">
        <f t="shared" si="1"/>
        <v>191.50689600000001</v>
      </c>
      <c r="E19" s="548">
        <f t="shared" si="2"/>
        <v>269.84563200000002</v>
      </c>
      <c r="F19" s="548">
        <v>1098.72</v>
      </c>
      <c r="G19" s="548">
        <f t="shared" si="3"/>
        <v>528.54071199999998</v>
      </c>
      <c r="H19" s="548">
        <f t="shared" si="4"/>
        <v>158.80821599999999</v>
      </c>
      <c r="I19" s="548">
        <f t="shared" si="5"/>
        <v>223.77107199999998</v>
      </c>
      <c r="J19" s="548">
        <v>911.12</v>
      </c>
      <c r="K19" s="548">
        <f t="shared" si="6"/>
        <v>0</v>
      </c>
      <c r="L19" s="548">
        <f t="shared" si="7"/>
        <v>0</v>
      </c>
      <c r="M19" s="548">
        <f t="shared" si="8"/>
        <v>0</v>
      </c>
      <c r="N19" s="548">
        <v>0</v>
      </c>
      <c r="O19" s="548">
        <f t="shared" si="9"/>
        <v>528.54071199999998</v>
      </c>
      <c r="P19" s="548">
        <f t="shared" si="9"/>
        <v>158.80821599999999</v>
      </c>
      <c r="Q19" s="548">
        <f t="shared" si="9"/>
        <v>223.77107199999998</v>
      </c>
      <c r="R19" s="548">
        <f t="shared" si="10"/>
        <v>911.12</v>
      </c>
      <c r="S19" s="548">
        <f t="shared" si="11"/>
        <v>108.82676000000004</v>
      </c>
      <c r="T19" s="548">
        <f t="shared" si="11"/>
        <v>32.698680000000024</v>
      </c>
      <c r="U19" s="548">
        <f t="shared" si="11"/>
        <v>46.074560000000048</v>
      </c>
      <c r="V19" s="548">
        <f t="shared" si="12"/>
        <v>187.60000000000011</v>
      </c>
    </row>
    <row r="20" spans="1:32" ht="25.5">
      <c r="A20" s="433">
        <v>5</v>
      </c>
      <c r="B20" s="191" t="s">
        <v>121</v>
      </c>
      <c r="C20" s="548">
        <f t="shared" si="0"/>
        <v>14647.815049999999</v>
      </c>
      <c r="D20" s="548">
        <f t="shared" si="1"/>
        <v>4401.1621500000001</v>
      </c>
      <c r="E20" s="548">
        <f t="shared" si="2"/>
        <v>6201.5227999999988</v>
      </c>
      <c r="F20" s="548">
        <v>25250.5</v>
      </c>
      <c r="G20" s="548">
        <f t="shared" si="3"/>
        <v>8435.7619909999994</v>
      </c>
      <c r="H20" s="548">
        <f t="shared" si="4"/>
        <v>2534.6549129999999</v>
      </c>
      <c r="I20" s="548">
        <f t="shared" si="5"/>
        <v>3571.4930959999997</v>
      </c>
      <c r="J20" s="548">
        <v>14541.91</v>
      </c>
      <c r="K20" s="548">
        <f t="shared" si="6"/>
        <v>5623.8374600000006</v>
      </c>
      <c r="L20" s="548">
        <f t="shared" si="7"/>
        <v>1689.7687799999999</v>
      </c>
      <c r="M20" s="548">
        <f t="shared" si="8"/>
        <v>2380.9937599999998</v>
      </c>
      <c r="N20" s="548">
        <v>9694.6</v>
      </c>
      <c r="O20" s="548">
        <f t="shared" si="9"/>
        <v>14059.599451</v>
      </c>
      <c r="P20" s="548">
        <f t="shared" si="9"/>
        <v>4224.4236929999997</v>
      </c>
      <c r="Q20" s="548">
        <f t="shared" si="9"/>
        <v>5952.4868559999995</v>
      </c>
      <c r="R20" s="548">
        <f t="shared" si="10"/>
        <v>24236.51</v>
      </c>
      <c r="S20" s="548">
        <f t="shared" si="11"/>
        <v>588.2155989999992</v>
      </c>
      <c r="T20" s="548">
        <f t="shared" si="11"/>
        <v>176.73845700000038</v>
      </c>
      <c r="U20" s="548">
        <f t="shared" si="11"/>
        <v>249.03594399999929</v>
      </c>
      <c r="V20" s="548">
        <f t="shared" si="12"/>
        <v>1013.9899999999989</v>
      </c>
    </row>
    <row r="21" spans="1:32" s="15" customFormat="1" ht="15">
      <c r="A21" s="288"/>
      <c r="B21" s="295" t="s">
        <v>81</v>
      </c>
      <c r="C21" s="549">
        <f t="shared" si="0"/>
        <v>57626.339263000002</v>
      </c>
      <c r="D21" s="549">
        <f t="shared" si="1"/>
        <v>17314.723209000003</v>
      </c>
      <c r="E21" s="549">
        <f t="shared" si="2"/>
        <v>24397.567528</v>
      </c>
      <c r="F21" s="549">
        <f>SUM(F16:F20)</f>
        <v>99338.63</v>
      </c>
      <c r="G21" s="549">
        <f t="shared" ref="G21:V21" si="13">SUM(G16:G20)</f>
        <v>31573.740809999996</v>
      </c>
      <c r="H21" s="549">
        <f t="shared" si="13"/>
        <v>9486.8178300000018</v>
      </c>
      <c r="I21" s="549">
        <f t="shared" si="13"/>
        <v>13367.541360000001</v>
      </c>
      <c r="J21" s="549">
        <f t="shared" si="13"/>
        <v>54428.100000000006</v>
      </c>
      <c r="K21" s="549">
        <f t="shared" si="13"/>
        <v>19792.426099</v>
      </c>
      <c r="L21" s="549">
        <f t="shared" si="13"/>
        <v>5946.9399570000005</v>
      </c>
      <c r="M21" s="549">
        <f t="shared" si="13"/>
        <v>8379.623943999999</v>
      </c>
      <c r="N21" s="549">
        <f t="shared" si="13"/>
        <v>34118.99</v>
      </c>
      <c r="O21" s="549">
        <f t="shared" si="13"/>
        <v>51366.166909</v>
      </c>
      <c r="P21" s="549">
        <f t="shared" si="13"/>
        <v>15433.757786999999</v>
      </c>
      <c r="Q21" s="549">
        <f t="shared" si="13"/>
        <v>21747.165304000002</v>
      </c>
      <c r="R21" s="549">
        <f t="shared" si="13"/>
        <v>88547.09</v>
      </c>
      <c r="S21" s="549">
        <f t="shared" si="13"/>
        <v>6260.172354000003</v>
      </c>
      <c r="T21" s="549">
        <f t="shared" si="13"/>
        <v>1880.9654220000011</v>
      </c>
      <c r="U21" s="549">
        <f t="shared" si="13"/>
        <v>2650.4022239999986</v>
      </c>
      <c r="V21" s="549">
        <f t="shared" si="13"/>
        <v>10791.540000000005</v>
      </c>
    </row>
    <row r="22" spans="1:32" ht="25.5">
      <c r="A22" s="433"/>
      <c r="B22" s="193" t="s">
        <v>225</v>
      </c>
      <c r="C22" s="548"/>
      <c r="D22" s="548"/>
      <c r="E22" s="548"/>
      <c r="F22" s="550"/>
      <c r="G22" s="551"/>
      <c r="H22" s="551"/>
      <c r="I22" s="551"/>
      <c r="J22" s="552"/>
      <c r="K22" s="551"/>
      <c r="L22" s="551"/>
      <c r="M22" s="551"/>
      <c r="N22" s="551"/>
      <c r="O22" s="551"/>
      <c r="P22" s="551"/>
      <c r="Q22" s="551"/>
      <c r="R22" s="551"/>
      <c r="S22" s="551"/>
      <c r="T22" s="551"/>
      <c r="U22" s="551"/>
      <c r="V22" s="551"/>
    </row>
    <row r="23" spans="1:32" ht="26.25" customHeight="1">
      <c r="A23" s="433">
        <v>6</v>
      </c>
      <c r="B23" s="191" t="s">
        <v>166</v>
      </c>
      <c r="C23" s="548">
        <f t="shared" si="0"/>
        <v>3549.0227949999999</v>
      </c>
      <c r="D23" s="548">
        <f t="shared" si="1"/>
        <v>1066.3586849999999</v>
      </c>
      <c r="E23" s="548">
        <f t="shared" si="2"/>
        <v>1502.5685199999998</v>
      </c>
      <c r="F23" s="548">
        <v>6117.95</v>
      </c>
      <c r="G23" s="548">
        <f>J23*58.01/100</f>
        <v>2129.413677</v>
      </c>
      <c r="H23" s="548">
        <f>J23*17.43/100</f>
        <v>639.81521099999998</v>
      </c>
      <c r="I23" s="548">
        <f>J23*24.56/100</f>
        <v>901.541112</v>
      </c>
      <c r="J23" s="548">
        <v>3670.77</v>
      </c>
      <c r="K23" s="548">
        <f>N23*58.01/100</f>
        <v>1419.6091179999996</v>
      </c>
      <c r="L23" s="548">
        <f>N23*17.43/100</f>
        <v>426.543474</v>
      </c>
      <c r="M23" s="548">
        <f>N23*24.56/100</f>
        <v>601.02740799999992</v>
      </c>
      <c r="N23" s="548">
        <v>2447.1799999999998</v>
      </c>
      <c r="O23" s="548">
        <f t="shared" ref="O23:Q24" si="14">G23+K23</f>
        <v>3549.0227949999999</v>
      </c>
      <c r="P23" s="548">
        <f t="shared" si="14"/>
        <v>1066.3586849999999</v>
      </c>
      <c r="Q23" s="548">
        <f t="shared" si="14"/>
        <v>1502.5685199999998</v>
      </c>
      <c r="R23" s="548">
        <f>O23+P23+Q23</f>
        <v>6117.95</v>
      </c>
      <c r="S23" s="548">
        <v>3549.0227949999999</v>
      </c>
      <c r="T23" s="548">
        <v>1066.3586849999999</v>
      </c>
      <c r="U23" s="548">
        <v>1502.5685199999998</v>
      </c>
      <c r="V23" s="548">
        <v>6117.95</v>
      </c>
    </row>
    <row r="24" spans="1:32" ht="14.25">
      <c r="A24" s="433">
        <v>7</v>
      </c>
      <c r="B24" s="192" t="s">
        <v>123</v>
      </c>
      <c r="C24" s="548">
        <f t="shared" si="0"/>
        <v>551.90714000000003</v>
      </c>
      <c r="D24" s="548">
        <f t="shared" si="1"/>
        <v>165.82901999999999</v>
      </c>
      <c r="E24" s="548">
        <f t="shared" si="2"/>
        <v>233.66383999999999</v>
      </c>
      <c r="F24" s="548">
        <v>951.4</v>
      </c>
      <c r="G24" s="548">
        <f>J24*58.01/100</f>
        <v>0</v>
      </c>
      <c r="H24" s="548">
        <f>J24*17.43/100</f>
        <v>0</v>
      </c>
      <c r="I24" s="548">
        <f>J24*24.56/100</f>
        <v>0</v>
      </c>
      <c r="J24" s="548">
        <v>0</v>
      </c>
      <c r="K24" s="548">
        <f>N24*58.01/100</f>
        <v>0</v>
      </c>
      <c r="L24" s="548">
        <f>N24*17.43/100</f>
        <v>0</v>
      </c>
      <c r="M24" s="548">
        <f>N24*24.56/100</f>
        <v>0</v>
      </c>
      <c r="N24" s="548">
        <v>0</v>
      </c>
      <c r="O24" s="548">
        <f t="shared" si="14"/>
        <v>0</v>
      </c>
      <c r="P24" s="548">
        <f t="shared" si="14"/>
        <v>0</v>
      </c>
      <c r="Q24" s="548">
        <f t="shared" si="14"/>
        <v>0</v>
      </c>
      <c r="R24" s="548">
        <f>O24+P24+Q24</f>
        <v>0</v>
      </c>
      <c r="S24" s="548">
        <f t="shared" ref="S24:U24" si="15">C24-O24</f>
        <v>551.90714000000003</v>
      </c>
      <c r="T24" s="548">
        <f t="shared" si="15"/>
        <v>165.82901999999999</v>
      </c>
      <c r="U24" s="548">
        <f t="shared" si="15"/>
        <v>233.66383999999999</v>
      </c>
      <c r="V24" s="548">
        <f>S24+T24+U24</f>
        <v>951.40000000000009</v>
      </c>
    </row>
    <row r="25" spans="1:32" s="15" customFormat="1" ht="15">
      <c r="A25" s="31"/>
      <c r="B25" s="192" t="s">
        <v>81</v>
      </c>
      <c r="C25" s="549">
        <f t="shared" si="0"/>
        <v>4100.9299350000001</v>
      </c>
      <c r="D25" s="549">
        <f t="shared" si="1"/>
        <v>1232.1877049999998</v>
      </c>
      <c r="E25" s="549">
        <f t="shared" si="2"/>
        <v>1736.2323599999997</v>
      </c>
      <c r="F25" s="549">
        <f>F23+F24</f>
        <v>7069.3499999999995</v>
      </c>
      <c r="G25" s="549">
        <f t="shared" ref="G25:V25" si="16">G23+G24</f>
        <v>2129.413677</v>
      </c>
      <c r="H25" s="549">
        <f t="shared" si="16"/>
        <v>639.81521099999998</v>
      </c>
      <c r="I25" s="549">
        <f t="shared" si="16"/>
        <v>901.541112</v>
      </c>
      <c r="J25" s="549">
        <f t="shared" si="16"/>
        <v>3670.77</v>
      </c>
      <c r="K25" s="549">
        <f t="shared" si="16"/>
        <v>1419.6091179999996</v>
      </c>
      <c r="L25" s="549">
        <f t="shared" si="16"/>
        <v>426.543474</v>
      </c>
      <c r="M25" s="549">
        <f t="shared" si="16"/>
        <v>601.02740799999992</v>
      </c>
      <c r="N25" s="549">
        <f t="shared" si="16"/>
        <v>2447.1799999999998</v>
      </c>
      <c r="O25" s="549">
        <f t="shared" si="16"/>
        <v>3549.0227949999999</v>
      </c>
      <c r="P25" s="549">
        <f t="shared" si="16"/>
        <v>1066.3586849999999</v>
      </c>
      <c r="Q25" s="549">
        <f t="shared" si="16"/>
        <v>1502.5685199999998</v>
      </c>
      <c r="R25" s="549">
        <f t="shared" si="16"/>
        <v>6117.95</v>
      </c>
      <c r="S25" s="549">
        <f t="shared" si="16"/>
        <v>4100.9299350000001</v>
      </c>
      <c r="T25" s="549">
        <f t="shared" si="16"/>
        <v>1232.1877049999998</v>
      </c>
      <c r="U25" s="549">
        <f t="shared" si="16"/>
        <v>1736.2323599999997</v>
      </c>
      <c r="V25" s="549">
        <f t="shared" si="16"/>
        <v>7069.35</v>
      </c>
    </row>
    <row r="26" spans="1:32" s="14" customFormat="1" ht="15.75">
      <c r="A26" s="131"/>
      <c r="B26" s="192" t="s">
        <v>39</v>
      </c>
      <c r="C26" s="553">
        <f t="shared" si="0"/>
        <v>61727.269198000002</v>
      </c>
      <c r="D26" s="553">
        <f t="shared" si="1"/>
        <v>18546.910914000004</v>
      </c>
      <c r="E26" s="553">
        <f t="shared" si="2"/>
        <v>26133.799887999998</v>
      </c>
      <c r="F26" s="553">
        <f>F21+F25</f>
        <v>106407.98000000001</v>
      </c>
      <c r="G26" s="553">
        <f t="shared" ref="G26:V26" si="17">G21+G25</f>
        <v>33703.154486999993</v>
      </c>
      <c r="H26" s="553">
        <f t="shared" si="17"/>
        <v>10126.633041000001</v>
      </c>
      <c r="I26" s="553">
        <f t="shared" si="17"/>
        <v>14269.082472000002</v>
      </c>
      <c r="J26" s="553">
        <f t="shared" si="17"/>
        <v>58098.87</v>
      </c>
      <c r="K26" s="553">
        <f t="shared" si="17"/>
        <v>21212.035217000001</v>
      </c>
      <c r="L26" s="553">
        <f t="shared" si="17"/>
        <v>6373.4834310000006</v>
      </c>
      <c r="M26" s="553">
        <f t="shared" si="17"/>
        <v>8980.651351999999</v>
      </c>
      <c r="N26" s="553">
        <f t="shared" si="17"/>
        <v>36566.17</v>
      </c>
      <c r="O26" s="553">
        <f t="shared" si="17"/>
        <v>54915.189703999997</v>
      </c>
      <c r="P26" s="553">
        <f t="shared" si="17"/>
        <v>16500.116471999998</v>
      </c>
      <c r="Q26" s="553">
        <f t="shared" si="17"/>
        <v>23249.733824000003</v>
      </c>
      <c r="R26" s="553">
        <f t="shared" si="17"/>
        <v>94665.04</v>
      </c>
      <c r="S26" s="553">
        <f t="shared" si="17"/>
        <v>10361.102289000002</v>
      </c>
      <c r="T26" s="553">
        <f t="shared" si="17"/>
        <v>3113.1531270000009</v>
      </c>
      <c r="U26" s="553">
        <f t="shared" si="17"/>
        <v>4386.6345839999985</v>
      </c>
      <c r="V26" s="553">
        <f t="shared" si="17"/>
        <v>17860.890000000007</v>
      </c>
    </row>
    <row r="27" spans="1:32" s="14" customFormat="1" ht="15.75">
      <c r="A27" s="129"/>
      <c r="B27" s="554"/>
      <c r="C27" s="555"/>
      <c r="D27" s="555"/>
      <c r="E27" s="555"/>
      <c r="F27" s="555"/>
      <c r="G27" s="555"/>
      <c r="H27" s="555"/>
      <c r="I27" s="555"/>
      <c r="J27" s="555"/>
      <c r="K27" s="555"/>
      <c r="L27" s="555"/>
      <c r="M27" s="555"/>
      <c r="N27" s="555"/>
      <c r="O27" s="555"/>
      <c r="P27" s="555"/>
      <c r="Q27" s="555"/>
      <c r="R27" s="555"/>
      <c r="S27" s="555"/>
      <c r="T27" s="555"/>
      <c r="U27" s="555"/>
      <c r="V27" s="555"/>
    </row>
    <row r="28" spans="1:32" s="14" customFormat="1" ht="15.75">
      <c r="A28" s="129"/>
      <c r="B28" s="554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555"/>
      <c r="Q28" s="555"/>
      <c r="R28" s="555"/>
      <c r="S28" s="555"/>
      <c r="T28" s="555"/>
      <c r="U28" s="555"/>
      <c r="V28" s="555"/>
    </row>
    <row r="29" spans="1:32" s="14" customFormat="1" ht="15.75">
      <c r="A29" s="129"/>
      <c r="B29" s="554"/>
      <c r="C29" s="555">
        <v>1522.55</v>
      </c>
      <c r="D29" s="555">
        <v>36636.559999999998</v>
      </c>
      <c r="E29" s="555">
        <v>14541.9</v>
      </c>
      <c r="F29" s="555">
        <v>815.97</v>
      </c>
      <c r="G29" s="555">
        <v>911.12</v>
      </c>
      <c r="H29" s="555">
        <v>54428.100000000006</v>
      </c>
      <c r="I29" s="555"/>
      <c r="J29" s="555"/>
      <c r="K29" s="555">
        <v>2650</v>
      </c>
      <c r="L29" s="555">
        <v>3670.77</v>
      </c>
      <c r="M29" s="555">
        <v>3670.77</v>
      </c>
      <c r="N29" s="555">
        <v>58098.87</v>
      </c>
      <c r="O29" s="555"/>
      <c r="P29" s="555"/>
      <c r="Q29" s="555"/>
      <c r="R29" s="555"/>
      <c r="S29" s="555"/>
      <c r="T29" s="555"/>
      <c r="U29" s="555"/>
      <c r="V29" s="555"/>
    </row>
    <row r="30" spans="1:32" s="14" customFormat="1" ht="15.75">
      <c r="A30" s="129"/>
      <c r="B30" s="554"/>
      <c r="C30" s="555"/>
      <c r="D30" s="555"/>
      <c r="E30" s="555"/>
      <c r="F30" s="555"/>
      <c r="G30" s="555"/>
      <c r="H30" s="555"/>
      <c r="I30" s="555"/>
      <c r="J30" s="555"/>
      <c r="K30" s="555"/>
      <c r="L30" s="555"/>
      <c r="M30" s="555"/>
      <c r="N30" s="555"/>
      <c r="O30" s="555"/>
      <c r="P30" s="555"/>
      <c r="Q30" s="555"/>
      <c r="R30" s="555"/>
      <c r="S30" s="555"/>
      <c r="T30" s="555"/>
      <c r="U30" s="555"/>
      <c r="V30" s="555"/>
    </row>
    <row r="32" spans="1:32" ht="12.75" customHeight="1">
      <c r="A32" s="15" t="s">
        <v>12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039" t="s">
        <v>13</v>
      </c>
      <c r="T32" s="1039"/>
      <c r="U32" s="1039"/>
      <c r="V32" s="1039"/>
      <c r="W32" s="447"/>
      <c r="X32" s="447"/>
      <c r="Y32" s="447"/>
      <c r="Z32" s="447"/>
      <c r="AA32" s="447"/>
      <c r="AE32" s="447"/>
      <c r="AF32" s="447"/>
    </row>
    <row r="33" spans="1:37" ht="12.75" customHeight="1">
      <c r="B33" s="446"/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1039" t="s">
        <v>14</v>
      </c>
      <c r="S33" s="1039"/>
      <c r="T33" s="1039"/>
      <c r="U33" s="1039"/>
      <c r="V33" s="1039"/>
      <c r="W33" s="446"/>
      <c r="X33" s="446"/>
      <c r="Y33" s="446"/>
      <c r="Z33" s="446"/>
      <c r="AA33" s="446"/>
      <c r="AB33" s="446"/>
      <c r="AC33" s="446"/>
      <c r="AD33" s="446"/>
      <c r="AE33" s="447"/>
      <c r="AF33" s="447"/>
    </row>
    <row r="34" spans="1:37" ht="12.75" customHeight="1">
      <c r="B34" s="446"/>
      <c r="C34" s="446"/>
      <c r="D34" s="446"/>
      <c r="E34" s="446"/>
      <c r="F34" s="446"/>
      <c r="G34" s="446"/>
      <c r="H34" s="446"/>
      <c r="I34" s="446"/>
      <c r="J34" s="446"/>
      <c r="K34" s="446"/>
      <c r="L34" s="446"/>
      <c r="M34" s="446"/>
      <c r="N34" s="446"/>
      <c r="O34" s="446"/>
      <c r="P34" s="446"/>
      <c r="Q34" s="1039" t="s">
        <v>20</v>
      </c>
      <c r="R34" s="1039"/>
      <c r="S34" s="1039"/>
      <c r="T34" s="1039"/>
      <c r="U34" s="1039"/>
      <c r="V34" s="1039"/>
      <c r="W34" s="431"/>
      <c r="X34" s="431"/>
      <c r="Y34" s="431"/>
      <c r="Z34" s="431"/>
      <c r="AA34" s="431"/>
      <c r="AB34" s="431"/>
      <c r="AC34" s="431"/>
      <c r="AD34" s="431"/>
      <c r="AE34" s="431"/>
      <c r="AF34" s="431"/>
      <c r="AG34" s="431"/>
      <c r="AH34" s="431"/>
      <c r="AI34" s="431"/>
      <c r="AJ34" s="431"/>
      <c r="AK34" s="431"/>
    </row>
    <row r="35" spans="1:37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434" t="s">
        <v>76</v>
      </c>
      <c r="T35" s="434"/>
      <c r="U35" s="434"/>
      <c r="V35" s="434"/>
      <c r="W35" s="15"/>
      <c r="X35" s="15"/>
      <c r="Y35" s="15"/>
      <c r="Z35" s="15"/>
      <c r="AE35" s="15"/>
      <c r="AF35" s="15"/>
    </row>
  </sheetData>
  <mergeCells count="19">
    <mergeCell ref="Y17:AB17"/>
    <mergeCell ref="S32:V32"/>
    <mergeCell ref="R33:V33"/>
    <mergeCell ref="Q34:V34"/>
    <mergeCell ref="AB10:AD10"/>
    <mergeCell ref="U10:V10"/>
    <mergeCell ref="A11:A12"/>
    <mergeCell ref="B11:B12"/>
    <mergeCell ref="C11:F12"/>
    <mergeCell ref="G11:R11"/>
    <mergeCell ref="S11:V12"/>
    <mergeCell ref="G12:J12"/>
    <mergeCell ref="K12:N12"/>
    <mergeCell ref="O12:R12"/>
    <mergeCell ref="G2:O2"/>
    <mergeCell ref="A3:U3"/>
    <mergeCell ref="A4:U4"/>
    <mergeCell ref="A6:U6"/>
    <mergeCell ref="A8:C8"/>
  </mergeCells>
  <printOptions horizontalCentered="1"/>
  <pageMargins left="0.16" right="0.16" top="0.23622047244094499" bottom="0" header="0.31496062992126" footer="0.31496062992126"/>
  <pageSetup paperSize="9" scale="58" orientation="landscape" r:id="rId1"/>
  <colBreaks count="1" manualBreakCount="1">
    <brk id="23" max="1048575" man="1"/>
  </colBreak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73"/>
  <sheetViews>
    <sheetView view="pageBreakPreview" topLeftCell="A55" zoomScale="70" zoomScaleNormal="90" zoomScaleSheetLayoutView="70" workbookViewId="0">
      <selection activeCell="A68" sqref="A68:L68"/>
    </sheetView>
  </sheetViews>
  <sheetFormatPr defaultRowHeight="12.75"/>
  <cols>
    <col min="1" max="1" width="6.140625" customWidth="1"/>
    <col min="2" max="2" width="18" customWidth="1"/>
    <col min="3" max="5" width="17" customWidth="1"/>
    <col min="6" max="6" width="38.28515625" customWidth="1"/>
    <col min="7" max="11" width="17" customWidth="1"/>
    <col min="12" max="12" width="18.85546875" customWidth="1"/>
    <col min="13" max="13" width="18.7109375" customWidth="1"/>
    <col min="14" max="14" width="12.28515625" customWidth="1"/>
    <col min="15" max="15" width="12.7109375" customWidth="1"/>
    <col min="16" max="16" width="16.140625" customWidth="1"/>
  </cols>
  <sheetData>
    <row r="1" spans="1:26" ht="1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1187" t="s">
        <v>536</v>
      </c>
      <c r="M1" s="1187"/>
      <c r="N1" s="107"/>
      <c r="O1" s="90"/>
      <c r="P1" s="90"/>
    </row>
    <row r="2" spans="1:26" ht="15.75">
      <c r="A2" s="1138" t="s">
        <v>0</v>
      </c>
      <c r="B2" s="1138"/>
      <c r="C2" s="1138"/>
      <c r="D2" s="1138"/>
      <c r="E2" s="1138"/>
      <c r="F2" s="1138"/>
      <c r="G2" s="1138"/>
      <c r="H2" s="1138"/>
      <c r="I2" s="1138"/>
      <c r="J2" s="1138"/>
      <c r="K2" s="1138"/>
      <c r="L2" s="1138"/>
      <c r="M2" s="1138"/>
      <c r="N2" s="90"/>
      <c r="O2" s="90"/>
      <c r="P2" s="90"/>
    </row>
    <row r="3" spans="1:26" ht="20.25">
      <c r="A3" s="1072" t="s">
        <v>546</v>
      </c>
      <c r="B3" s="1072"/>
      <c r="C3" s="1072"/>
      <c r="D3" s="1072"/>
      <c r="E3" s="1072"/>
      <c r="F3" s="1072"/>
      <c r="G3" s="1072"/>
      <c r="H3" s="1072"/>
      <c r="I3" s="1072"/>
      <c r="J3" s="1072"/>
      <c r="K3" s="1072"/>
      <c r="L3" s="1072"/>
      <c r="M3" s="1072"/>
      <c r="N3" s="90"/>
      <c r="O3" s="90"/>
      <c r="P3" s="90"/>
    </row>
    <row r="4" spans="1:26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26" ht="15.75">
      <c r="A5" s="1073" t="s">
        <v>535</v>
      </c>
      <c r="B5" s="1073"/>
      <c r="C5" s="1073"/>
      <c r="D5" s="1073"/>
      <c r="E5" s="1073"/>
      <c r="F5" s="1073"/>
      <c r="G5" s="1073"/>
      <c r="H5" s="1073"/>
      <c r="I5" s="1073"/>
      <c r="J5" s="1073"/>
      <c r="K5" s="1073"/>
      <c r="L5" s="1073"/>
      <c r="M5" s="1073"/>
      <c r="N5" s="90"/>
      <c r="O5" s="90"/>
      <c r="P5" s="90"/>
    </row>
    <row r="6" spans="1:26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</row>
    <row r="7" spans="1:26">
      <c r="A7" s="1037" t="s">
        <v>764</v>
      </c>
      <c r="B7" s="1037"/>
      <c r="C7" s="429"/>
      <c r="D7" s="429"/>
      <c r="E7" s="429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</row>
    <row r="8" spans="1:26" ht="18">
      <c r="A8" s="93"/>
      <c r="B8" s="93"/>
      <c r="C8" s="93"/>
      <c r="D8" s="93"/>
      <c r="E8" s="93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</row>
    <row r="9" spans="1:26" ht="19.899999999999999" customHeight="1">
      <c r="A9" s="1452" t="s">
        <v>2</v>
      </c>
      <c r="B9" s="1452" t="s">
        <v>3</v>
      </c>
      <c r="C9" s="1453" t="s">
        <v>111</v>
      </c>
      <c r="D9" s="1453"/>
      <c r="E9" s="1454"/>
      <c r="F9" s="1455" t="s">
        <v>112</v>
      </c>
      <c r="G9" s="1453"/>
      <c r="H9" s="1453"/>
      <c r="I9" s="1454"/>
      <c r="J9" s="1455" t="s">
        <v>180</v>
      </c>
      <c r="K9" s="1453"/>
      <c r="L9" s="1453"/>
      <c r="M9" s="1454"/>
      <c r="Y9" s="9"/>
      <c r="Z9" s="13"/>
    </row>
    <row r="10" spans="1:26" ht="45.75" customHeight="1">
      <c r="A10" s="1452"/>
      <c r="B10" s="1452"/>
      <c r="C10" s="528" t="s">
        <v>382</v>
      </c>
      <c r="D10" s="529" t="s">
        <v>379</v>
      </c>
      <c r="E10" s="528" t="s">
        <v>183</v>
      </c>
      <c r="F10" s="529" t="s">
        <v>377</v>
      </c>
      <c r="G10" s="528" t="s">
        <v>378</v>
      </c>
      <c r="H10" s="529" t="s">
        <v>379</v>
      </c>
      <c r="I10" s="528" t="s">
        <v>183</v>
      </c>
      <c r="J10" s="529" t="s">
        <v>381</v>
      </c>
      <c r="K10" s="528" t="s">
        <v>378</v>
      </c>
      <c r="L10" s="529" t="s">
        <v>379</v>
      </c>
      <c r="M10" s="530" t="s">
        <v>183</v>
      </c>
    </row>
    <row r="11" spans="1:26" s="15" customFormat="1" ht="18">
      <c r="A11" s="531">
        <v>1</v>
      </c>
      <c r="B11" s="531">
        <v>2</v>
      </c>
      <c r="C11" s="531">
        <v>3</v>
      </c>
      <c r="D11" s="531">
        <v>4</v>
      </c>
      <c r="E11" s="531">
        <v>5</v>
      </c>
      <c r="F11" s="531">
        <v>6</v>
      </c>
      <c r="G11" s="531">
        <v>7</v>
      </c>
      <c r="H11" s="531">
        <v>8</v>
      </c>
      <c r="I11" s="531">
        <v>9</v>
      </c>
      <c r="J11" s="531">
        <v>10</v>
      </c>
      <c r="K11" s="531">
        <v>11</v>
      </c>
      <c r="L11" s="531">
        <v>12</v>
      </c>
      <c r="M11" s="531">
        <v>13</v>
      </c>
    </row>
    <row r="12" spans="1:26" s="15" customFormat="1" ht="18.75">
      <c r="A12" s="531">
        <v>1</v>
      </c>
      <c r="B12" s="473" t="s">
        <v>721</v>
      </c>
      <c r="C12" s="532">
        <v>624</v>
      </c>
      <c r="D12" s="532">
        <v>863</v>
      </c>
      <c r="E12" s="532">
        <v>46164</v>
      </c>
      <c r="F12" s="532">
        <v>0</v>
      </c>
      <c r="G12" s="532">
        <v>0</v>
      </c>
      <c r="H12" s="532">
        <v>0</v>
      </c>
      <c r="I12" s="532">
        <v>0</v>
      </c>
      <c r="J12" s="532">
        <v>0</v>
      </c>
      <c r="K12" s="532">
        <v>0</v>
      </c>
      <c r="L12" s="532">
        <v>0</v>
      </c>
      <c r="M12" s="532">
        <v>0</v>
      </c>
    </row>
    <row r="13" spans="1:26" s="15" customFormat="1" ht="18.75">
      <c r="A13" s="531">
        <v>2</v>
      </c>
      <c r="B13" s="473" t="s">
        <v>672</v>
      </c>
      <c r="C13" s="532">
        <v>767</v>
      </c>
      <c r="D13" s="532">
        <v>1552</v>
      </c>
      <c r="E13" s="532">
        <v>80208</v>
      </c>
      <c r="F13" s="532">
        <v>0</v>
      </c>
      <c r="G13" s="532">
        <v>0</v>
      </c>
      <c r="H13" s="532">
        <v>0</v>
      </c>
      <c r="I13" s="532">
        <v>0</v>
      </c>
      <c r="J13" s="532">
        <v>0</v>
      </c>
      <c r="K13" s="532">
        <v>0</v>
      </c>
      <c r="L13" s="532">
        <v>0</v>
      </c>
      <c r="M13" s="532">
        <v>0</v>
      </c>
    </row>
    <row r="14" spans="1:26" s="15" customFormat="1" ht="18.75">
      <c r="A14" s="531">
        <v>3</v>
      </c>
      <c r="B14" s="473" t="s">
        <v>671</v>
      </c>
      <c r="C14" s="532">
        <v>1454</v>
      </c>
      <c r="D14" s="532">
        <v>2313</v>
      </c>
      <c r="E14" s="532">
        <v>119089</v>
      </c>
      <c r="F14" s="532">
        <v>0</v>
      </c>
      <c r="G14" s="532">
        <v>0</v>
      </c>
      <c r="H14" s="532">
        <v>0</v>
      </c>
      <c r="I14" s="532">
        <v>0</v>
      </c>
      <c r="J14" s="532">
        <v>0</v>
      </c>
      <c r="K14" s="532">
        <v>0</v>
      </c>
      <c r="L14" s="532">
        <v>0</v>
      </c>
      <c r="M14" s="532">
        <v>0</v>
      </c>
    </row>
    <row r="15" spans="1:26" s="15" customFormat="1" ht="18.75">
      <c r="A15" s="531">
        <v>4</v>
      </c>
      <c r="B15" s="473" t="s">
        <v>673</v>
      </c>
      <c r="C15" s="532">
        <v>1283</v>
      </c>
      <c r="D15" s="532">
        <v>1515</v>
      </c>
      <c r="E15" s="532">
        <v>105220</v>
      </c>
      <c r="F15" s="532">
        <v>0</v>
      </c>
      <c r="G15" s="532">
        <v>0</v>
      </c>
      <c r="H15" s="532">
        <v>0</v>
      </c>
      <c r="I15" s="532">
        <v>0</v>
      </c>
      <c r="J15" s="532">
        <v>0</v>
      </c>
      <c r="K15" s="532">
        <v>0</v>
      </c>
      <c r="L15" s="532">
        <v>0</v>
      </c>
      <c r="M15" s="532">
        <v>0</v>
      </c>
    </row>
    <row r="16" spans="1:26" s="15" customFormat="1" ht="18.75">
      <c r="A16" s="531">
        <v>5</v>
      </c>
      <c r="B16" s="473" t="s">
        <v>674</v>
      </c>
      <c r="C16" s="532">
        <v>1968</v>
      </c>
      <c r="D16" s="532">
        <v>2931</v>
      </c>
      <c r="E16" s="532">
        <v>156754</v>
      </c>
      <c r="F16" s="532">
        <v>0</v>
      </c>
      <c r="G16" s="532">
        <v>0</v>
      </c>
      <c r="H16" s="532">
        <v>0</v>
      </c>
      <c r="I16" s="532">
        <v>0</v>
      </c>
      <c r="J16" s="532">
        <v>0</v>
      </c>
      <c r="K16" s="532">
        <v>0</v>
      </c>
      <c r="L16" s="532">
        <v>0</v>
      </c>
      <c r="M16" s="532">
        <v>0</v>
      </c>
    </row>
    <row r="17" spans="1:13" s="15" customFormat="1" ht="18.75">
      <c r="A17" s="531">
        <v>6</v>
      </c>
      <c r="B17" s="473" t="s">
        <v>675</v>
      </c>
      <c r="C17" s="532">
        <v>2461</v>
      </c>
      <c r="D17" s="532">
        <v>2791</v>
      </c>
      <c r="E17" s="532">
        <v>164691</v>
      </c>
      <c r="F17" s="532">
        <v>0</v>
      </c>
      <c r="G17" s="532">
        <v>0</v>
      </c>
      <c r="H17" s="532">
        <v>0</v>
      </c>
      <c r="I17" s="532">
        <v>0</v>
      </c>
      <c r="J17" s="532">
        <v>0</v>
      </c>
      <c r="K17" s="532">
        <v>0</v>
      </c>
      <c r="L17" s="532">
        <v>0</v>
      </c>
      <c r="M17" s="532">
        <v>0</v>
      </c>
    </row>
    <row r="18" spans="1:13" s="15" customFormat="1" ht="18.75">
      <c r="A18" s="531">
        <v>7</v>
      </c>
      <c r="B18" s="473" t="s">
        <v>676</v>
      </c>
      <c r="C18" s="532">
        <v>2595</v>
      </c>
      <c r="D18" s="532">
        <v>2868</v>
      </c>
      <c r="E18" s="532">
        <v>173916</v>
      </c>
      <c r="F18" s="532">
        <v>0</v>
      </c>
      <c r="G18" s="532">
        <v>0</v>
      </c>
      <c r="H18" s="532">
        <v>0</v>
      </c>
      <c r="I18" s="532">
        <v>0</v>
      </c>
      <c r="J18" s="532">
        <v>0</v>
      </c>
      <c r="K18" s="532">
        <v>0</v>
      </c>
      <c r="L18" s="532">
        <v>0</v>
      </c>
      <c r="M18" s="532">
        <v>0</v>
      </c>
    </row>
    <row r="19" spans="1:13" s="15" customFormat="1" ht="18.75">
      <c r="A19" s="531">
        <v>8</v>
      </c>
      <c r="B19" s="473" t="s">
        <v>677</v>
      </c>
      <c r="C19" s="532">
        <v>1671</v>
      </c>
      <c r="D19" s="532">
        <v>2132</v>
      </c>
      <c r="E19" s="532">
        <v>118236</v>
      </c>
      <c r="F19" s="532">
        <v>0</v>
      </c>
      <c r="G19" s="532">
        <v>0</v>
      </c>
      <c r="H19" s="532">
        <v>0</v>
      </c>
      <c r="I19" s="532">
        <v>0</v>
      </c>
      <c r="J19" s="532">
        <v>0</v>
      </c>
      <c r="K19" s="532">
        <v>0</v>
      </c>
      <c r="L19" s="532">
        <v>0</v>
      </c>
      <c r="M19" s="532">
        <v>0</v>
      </c>
    </row>
    <row r="20" spans="1:13" s="15" customFormat="1" ht="54">
      <c r="A20" s="531">
        <v>9</v>
      </c>
      <c r="B20" s="473" t="s">
        <v>678</v>
      </c>
      <c r="C20" s="532">
        <v>784</v>
      </c>
      <c r="D20" s="532">
        <v>835</v>
      </c>
      <c r="E20" s="532">
        <v>73528</v>
      </c>
      <c r="F20" s="533" t="s">
        <v>812</v>
      </c>
      <c r="G20" s="532">
        <v>2</v>
      </c>
      <c r="H20" s="532">
        <v>802</v>
      </c>
      <c r="I20" s="532">
        <v>83092</v>
      </c>
      <c r="J20" s="532">
        <v>0</v>
      </c>
      <c r="K20" s="532">
        <v>0</v>
      </c>
      <c r="L20" s="532">
        <v>0</v>
      </c>
      <c r="M20" s="532">
        <v>0</v>
      </c>
    </row>
    <row r="21" spans="1:13" s="15" customFormat="1" ht="36">
      <c r="A21" s="531">
        <v>10</v>
      </c>
      <c r="B21" s="473" t="s">
        <v>679</v>
      </c>
      <c r="C21" s="532">
        <v>435</v>
      </c>
      <c r="D21" s="532">
        <v>612</v>
      </c>
      <c r="E21" s="532">
        <v>65440</v>
      </c>
      <c r="F21" s="533" t="s">
        <v>813</v>
      </c>
      <c r="G21" s="532">
        <v>1</v>
      </c>
      <c r="H21" s="532">
        <v>67</v>
      </c>
      <c r="I21" s="532">
        <v>13983</v>
      </c>
      <c r="J21" s="532">
        <v>0</v>
      </c>
      <c r="K21" s="532">
        <v>0</v>
      </c>
      <c r="L21" s="532">
        <v>0</v>
      </c>
      <c r="M21" s="532">
        <v>0</v>
      </c>
    </row>
    <row r="22" spans="1:13" s="15" customFormat="1" ht="18.75">
      <c r="A22" s="531">
        <v>11</v>
      </c>
      <c r="B22" s="473" t="s">
        <v>680</v>
      </c>
      <c r="C22" s="532">
        <v>1636</v>
      </c>
      <c r="D22" s="532">
        <v>2204</v>
      </c>
      <c r="E22" s="532">
        <v>186047</v>
      </c>
      <c r="F22" s="532">
        <v>0</v>
      </c>
      <c r="G22" s="532">
        <v>0</v>
      </c>
      <c r="H22" s="532">
        <v>0</v>
      </c>
      <c r="I22" s="532">
        <v>0</v>
      </c>
      <c r="J22" s="532">
        <v>0</v>
      </c>
      <c r="K22" s="532">
        <v>0</v>
      </c>
      <c r="L22" s="532">
        <v>0</v>
      </c>
      <c r="M22" s="532">
        <v>0</v>
      </c>
    </row>
    <row r="23" spans="1:13" s="15" customFormat="1" ht="18.75">
      <c r="A23" s="531">
        <v>12</v>
      </c>
      <c r="B23" s="473" t="s">
        <v>681</v>
      </c>
      <c r="C23" s="532">
        <v>2132</v>
      </c>
      <c r="D23" s="532">
        <v>3658</v>
      </c>
      <c r="E23" s="532">
        <v>197066</v>
      </c>
      <c r="F23" s="532">
        <v>0</v>
      </c>
      <c r="G23" s="532">
        <v>0</v>
      </c>
      <c r="H23" s="532">
        <v>0</v>
      </c>
      <c r="I23" s="532">
        <v>0</v>
      </c>
      <c r="J23" s="532">
        <v>0</v>
      </c>
      <c r="K23" s="532">
        <v>0</v>
      </c>
      <c r="L23" s="532">
        <v>0</v>
      </c>
      <c r="M23" s="532">
        <v>0</v>
      </c>
    </row>
    <row r="24" spans="1:13" s="15" customFormat="1" ht="54">
      <c r="A24" s="531">
        <v>13</v>
      </c>
      <c r="B24" s="473" t="s">
        <v>682</v>
      </c>
      <c r="C24" s="534">
        <v>1674</v>
      </c>
      <c r="D24" s="534">
        <v>2024</v>
      </c>
      <c r="E24" s="534">
        <v>144731</v>
      </c>
      <c r="F24" s="535" t="s">
        <v>814</v>
      </c>
      <c r="G24" s="534">
        <v>2</v>
      </c>
      <c r="H24" s="534">
        <v>86</v>
      </c>
      <c r="I24" s="534">
        <v>9238</v>
      </c>
      <c r="J24" s="532">
        <v>0</v>
      </c>
      <c r="K24" s="532">
        <v>0</v>
      </c>
      <c r="L24" s="532">
        <v>0</v>
      </c>
      <c r="M24" s="532">
        <v>0</v>
      </c>
    </row>
    <row r="25" spans="1:13" s="15" customFormat="1" ht="18.75">
      <c r="A25" s="531">
        <v>14</v>
      </c>
      <c r="B25" s="473" t="s">
        <v>683</v>
      </c>
      <c r="C25" s="532">
        <v>817</v>
      </c>
      <c r="D25" s="532">
        <v>1062</v>
      </c>
      <c r="E25" s="532">
        <v>70910</v>
      </c>
      <c r="F25" s="532">
        <v>0</v>
      </c>
      <c r="G25" s="532">
        <v>0</v>
      </c>
      <c r="H25" s="532">
        <v>0</v>
      </c>
      <c r="I25" s="532">
        <v>0</v>
      </c>
      <c r="J25" s="532">
        <v>0</v>
      </c>
      <c r="K25" s="532">
        <v>0</v>
      </c>
      <c r="L25" s="532">
        <v>0</v>
      </c>
      <c r="M25" s="532">
        <v>0</v>
      </c>
    </row>
    <row r="26" spans="1:13" s="15" customFormat="1" ht="36">
      <c r="A26" s="531">
        <v>15</v>
      </c>
      <c r="B26" s="473" t="s">
        <v>684</v>
      </c>
      <c r="C26" s="532">
        <v>1653</v>
      </c>
      <c r="D26" s="532">
        <v>1997</v>
      </c>
      <c r="E26" s="532">
        <v>116953</v>
      </c>
      <c r="F26" s="533" t="s">
        <v>815</v>
      </c>
      <c r="G26" s="532">
        <v>1</v>
      </c>
      <c r="H26" s="532">
        <v>89</v>
      </c>
      <c r="I26" s="532">
        <v>9963</v>
      </c>
      <c r="J26" s="532">
        <v>0</v>
      </c>
      <c r="K26" s="532">
        <v>0</v>
      </c>
      <c r="L26" s="532">
        <v>0</v>
      </c>
      <c r="M26" s="532">
        <v>0</v>
      </c>
    </row>
    <row r="27" spans="1:13" s="15" customFormat="1" ht="18.75">
      <c r="A27" s="531">
        <v>16</v>
      </c>
      <c r="B27" s="473" t="s">
        <v>685</v>
      </c>
      <c r="C27" s="532">
        <v>2412</v>
      </c>
      <c r="D27" s="532">
        <v>3937</v>
      </c>
      <c r="E27" s="532">
        <v>229473</v>
      </c>
      <c r="F27" s="532">
        <v>0</v>
      </c>
      <c r="G27" s="532">
        <v>0</v>
      </c>
      <c r="H27" s="532">
        <v>0</v>
      </c>
      <c r="I27" s="532">
        <v>0</v>
      </c>
      <c r="J27" s="532">
        <v>0</v>
      </c>
      <c r="K27" s="532">
        <v>0</v>
      </c>
      <c r="L27" s="532">
        <v>0</v>
      </c>
      <c r="M27" s="532">
        <v>0</v>
      </c>
    </row>
    <row r="28" spans="1:13" s="15" customFormat="1" ht="18.75">
      <c r="A28" s="531">
        <v>17</v>
      </c>
      <c r="B28" s="473" t="s">
        <v>686</v>
      </c>
      <c r="C28" s="532">
        <v>1145</v>
      </c>
      <c r="D28" s="532">
        <v>1825</v>
      </c>
      <c r="E28" s="532">
        <v>105995</v>
      </c>
      <c r="F28" s="532">
        <v>0</v>
      </c>
      <c r="G28" s="532">
        <v>0</v>
      </c>
      <c r="H28" s="532">
        <v>0</v>
      </c>
      <c r="I28" s="532">
        <v>0</v>
      </c>
      <c r="J28" s="532">
        <v>0</v>
      </c>
      <c r="K28" s="532">
        <v>0</v>
      </c>
      <c r="L28" s="532">
        <v>0</v>
      </c>
      <c r="M28" s="532">
        <v>0</v>
      </c>
    </row>
    <row r="29" spans="1:13" s="15" customFormat="1" ht="18.75">
      <c r="A29" s="531">
        <v>18</v>
      </c>
      <c r="B29" s="473" t="s">
        <v>687</v>
      </c>
      <c r="C29" s="532">
        <v>1318</v>
      </c>
      <c r="D29" s="532">
        <v>1974</v>
      </c>
      <c r="E29" s="532">
        <v>141424</v>
      </c>
      <c r="F29" s="532">
        <v>0</v>
      </c>
      <c r="G29" s="532">
        <v>0</v>
      </c>
      <c r="H29" s="532">
        <v>0</v>
      </c>
      <c r="I29" s="532">
        <v>0</v>
      </c>
      <c r="J29" s="532">
        <v>0</v>
      </c>
      <c r="K29" s="532">
        <v>0</v>
      </c>
      <c r="L29" s="532">
        <v>0</v>
      </c>
      <c r="M29" s="532">
        <v>0</v>
      </c>
    </row>
    <row r="30" spans="1:13" s="15" customFormat="1" ht="162">
      <c r="A30" s="531">
        <v>19</v>
      </c>
      <c r="B30" s="473" t="s">
        <v>688</v>
      </c>
      <c r="C30" s="532">
        <v>892</v>
      </c>
      <c r="D30" s="532">
        <v>1388</v>
      </c>
      <c r="E30" s="532">
        <v>76787</v>
      </c>
      <c r="F30" s="533" t="s">
        <v>816</v>
      </c>
      <c r="G30" s="532">
        <v>7</v>
      </c>
      <c r="H30" s="532">
        <v>668</v>
      </c>
      <c r="I30" s="532">
        <v>61639</v>
      </c>
      <c r="J30" s="532">
        <v>0</v>
      </c>
      <c r="K30" s="532">
        <v>0</v>
      </c>
      <c r="L30" s="532">
        <v>0</v>
      </c>
      <c r="M30" s="532">
        <v>0</v>
      </c>
    </row>
    <row r="31" spans="1:13" s="15" customFormat="1" ht="18.75">
      <c r="A31" s="531">
        <v>20</v>
      </c>
      <c r="B31" s="473" t="s">
        <v>689</v>
      </c>
      <c r="C31" s="532">
        <v>656</v>
      </c>
      <c r="D31" s="532">
        <v>821</v>
      </c>
      <c r="E31" s="532">
        <v>54704</v>
      </c>
      <c r="F31" s="532">
        <v>0</v>
      </c>
      <c r="G31" s="532">
        <v>0</v>
      </c>
      <c r="H31" s="532">
        <v>0</v>
      </c>
      <c r="I31" s="532">
        <v>0</v>
      </c>
      <c r="J31" s="532">
        <v>0</v>
      </c>
      <c r="K31" s="532">
        <v>0</v>
      </c>
      <c r="L31" s="532">
        <v>0</v>
      </c>
      <c r="M31" s="532">
        <v>0</v>
      </c>
    </row>
    <row r="32" spans="1:13" s="15" customFormat="1" ht="18.75">
      <c r="A32" s="531">
        <v>21</v>
      </c>
      <c r="B32" s="473" t="s">
        <v>690</v>
      </c>
      <c r="C32" s="532">
        <v>1160</v>
      </c>
      <c r="D32" s="532">
        <v>1544</v>
      </c>
      <c r="E32" s="532">
        <v>84543</v>
      </c>
      <c r="F32" s="532">
        <v>0</v>
      </c>
      <c r="G32" s="532">
        <v>0</v>
      </c>
      <c r="H32" s="532">
        <v>0</v>
      </c>
      <c r="I32" s="532">
        <v>0</v>
      </c>
      <c r="J32" s="532">
        <v>0</v>
      </c>
      <c r="K32" s="532">
        <v>0</v>
      </c>
      <c r="L32" s="532">
        <v>0</v>
      </c>
      <c r="M32" s="532">
        <v>0</v>
      </c>
    </row>
    <row r="33" spans="1:13" s="15" customFormat="1" ht="36">
      <c r="A33" s="531">
        <v>22</v>
      </c>
      <c r="B33" s="473" t="s">
        <v>691</v>
      </c>
      <c r="C33" s="532">
        <v>842</v>
      </c>
      <c r="D33" s="532">
        <v>1339</v>
      </c>
      <c r="E33" s="532">
        <v>86419</v>
      </c>
      <c r="F33" s="533" t="s">
        <v>817</v>
      </c>
      <c r="G33" s="532">
        <v>2</v>
      </c>
      <c r="H33" s="532">
        <v>373</v>
      </c>
      <c r="I33" s="532">
        <v>36707</v>
      </c>
      <c r="J33" s="532">
        <v>0</v>
      </c>
      <c r="K33" s="532">
        <v>0</v>
      </c>
      <c r="L33" s="532">
        <v>0</v>
      </c>
      <c r="M33" s="532">
        <v>0</v>
      </c>
    </row>
    <row r="34" spans="1:13" s="15" customFormat="1" ht="90">
      <c r="A34" s="531">
        <v>23</v>
      </c>
      <c r="B34" s="473" t="s">
        <v>692</v>
      </c>
      <c r="C34" s="532">
        <v>1595</v>
      </c>
      <c r="D34" s="532">
        <v>1975</v>
      </c>
      <c r="E34" s="532">
        <v>121088</v>
      </c>
      <c r="F34" s="533" t="s">
        <v>818</v>
      </c>
      <c r="G34" s="532">
        <v>2</v>
      </c>
      <c r="H34" s="532">
        <v>405</v>
      </c>
      <c r="I34" s="532">
        <v>45990</v>
      </c>
      <c r="J34" s="532">
        <v>0</v>
      </c>
      <c r="K34" s="532">
        <v>0</v>
      </c>
      <c r="L34" s="532">
        <v>0</v>
      </c>
      <c r="M34" s="532">
        <v>0</v>
      </c>
    </row>
    <row r="35" spans="1:13" s="15" customFormat="1" ht="18.75">
      <c r="A35" s="531">
        <v>24</v>
      </c>
      <c r="B35" s="473" t="s">
        <v>715</v>
      </c>
      <c r="C35" s="532">
        <v>1762</v>
      </c>
      <c r="D35" s="532">
        <v>2430</v>
      </c>
      <c r="E35" s="532">
        <v>183817</v>
      </c>
      <c r="F35" s="532">
        <v>0</v>
      </c>
      <c r="G35" s="532">
        <v>0</v>
      </c>
      <c r="H35" s="532">
        <v>0</v>
      </c>
      <c r="I35" s="532">
        <v>0</v>
      </c>
      <c r="J35" s="532">
        <v>0</v>
      </c>
      <c r="K35" s="532">
        <v>0</v>
      </c>
      <c r="L35" s="532">
        <v>0</v>
      </c>
      <c r="M35" s="532">
        <v>0</v>
      </c>
    </row>
    <row r="36" spans="1:13" s="15" customFormat="1" ht="36">
      <c r="A36" s="531">
        <v>25</v>
      </c>
      <c r="B36" s="473" t="s">
        <v>693</v>
      </c>
      <c r="C36" s="532">
        <v>1349</v>
      </c>
      <c r="D36" s="532">
        <v>1775</v>
      </c>
      <c r="E36" s="532">
        <v>146199</v>
      </c>
      <c r="F36" s="533" t="s">
        <v>819</v>
      </c>
      <c r="G36" s="532">
        <v>1</v>
      </c>
      <c r="H36" s="532">
        <v>65</v>
      </c>
      <c r="I36" s="532">
        <v>7291</v>
      </c>
      <c r="J36" s="532">
        <v>0</v>
      </c>
      <c r="K36" s="532">
        <v>0</v>
      </c>
      <c r="L36" s="532">
        <v>0</v>
      </c>
      <c r="M36" s="532">
        <v>0</v>
      </c>
    </row>
    <row r="37" spans="1:13" s="15" customFormat="1" ht="162">
      <c r="A37" s="531">
        <v>26</v>
      </c>
      <c r="B37" s="473" t="s">
        <v>694</v>
      </c>
      <c r="C37" s="534">
        <v>1297</v>
      </c>
      <c r="D37" s="534">
        <v>1453</v>
      </c>
      <c r="E37" s="534">
        <v>145369</v>
      </c>
      <c r="F37" s="535" t="s">
        <v>820</v>
      </c>
      <c r="G37" s="534">
        <v>5</v>
      </c>
      <c r="H37" s="534">
        <v>108</v>
      </c>
      <c r="I37" s="534">
        <v>12698</v>
      </c>
      <c r="J37" s="532">
        <v>0</v>
      </c>
      <c r="K37" s="532">
        <v>0</v>
      </c>
      <c r="L37" s="532">
        <v>0</v>
      </c>
      <c r="M37" s="532">
        <v>0</v>
      </c>
    </row>
    <row r="38" spans="1:13" s="15" customFormat="1" ht="16.899999999999999" customHeight="1">
      <c r="A38" s="531">
        <v>27</v>
      </c>
      <c r="B38" s="473" t="s">
        <v>695</v>
      </c>
      <c r="C38" s="532">
        <v>2340</v>
      </c>
      <c r="D38" s="532">
        <v>3184</v>
      </c>
      <c r="E38" s="532">
        <v>189973</v>
      </c>
      <c r="F38" s="532">
        <v>0</v>
      </c>
      <c r="G38" s="532">
        <v>0</v>
      </c>
      <c r="H38" s="532">
        <v>0</v>
      </c>
      <c r="I38" s="532">
        <v>0</v>
      </c>
      <c r="J38" s="532">
        <v>0</v>
      </c>
      <c r="K38" s="532">
        <v>0</v>
      </c>
      <c r="L38" s="532">
        <v>0</v>
      </c>
      <c r="M38" s="532">
        <v>0</v>
      </c>
    </row>
    <row r="39" spans="1:13" s="15" customFormat="1" ht="18.75">
      <c r="A39" s="531">
        <v>28</v>
      </c>
      <c r="B39" s="473" t="s">
        <v>696</v>
      </c>
      <c r="C39" s="532">
        <v>1480</v>
      </c>
      <c r="D39" s="532">
        <v>2711</v>
      </c>
      <c r="E39" s="532">
        <v>136358</v>
      </c>
      <c r="F39" s="532">
        <v>0</v>
      </c>
      <c r="G39" s="532">
        <v>0</v>
      </c>
      <c r="H39" s="532">
        <v>0</v>
      </c>
      <c r="I39" s="532">
        <v>0</v>
      </c>
      <c r="J39" s="532">
        <v>0</v>
      </c>
      <c r="K39" s="532">
        <v>0</v>
      </c>
      <c r="L39" s="532">
        <v>0</v>
      </c>
      <c r="M39" s="532">
        <v>0</v>
      </c>
    </row>
    <row r="40" spans="1:13" s="15" customFormat="1" ht="18.75">
      <c r="A40" s="531">
        <v>29</v>
      </c>
      <c r="B40" s="473" t="s">
        <v>716</v>
      </c>
      <c r="C40" s="532">
        <v>1548</v>
      </c>
      <c r="D40" s="532">
        <v>2064</v>
      </c>
      <c r="E40" s="532">
        <v>114193</v>
      </c>
      <c r="F40" s="532">
        <v>0</v>
      </c>
      <c r="G40" s="532">
        <v>0</v>
      </c>
      <c r="H40" s="532">
        <v>0</v>
      </c>
      <c r="I40" s="532">
        <v>0</v>
      </c>
      <c r="J40" s="532">
        <v>0</v>
      </c>
      <c r="K40" s="532">
        <v>0</v>
      </c>
      <c r="L40" s="532">
        <v>0</v>
      </c>
      <c r="M40" s="532">
        <v>0</v>
      </c>
    </row>
    <row r="41" spans="1:13" s="15" customFormat="1" ht="54">
      <c r="A41" s="531">
        <v>30</v>
      </c>
      <c r="B41" s="473" t="s">
        <v>697</v>
      </c>
      <c r="C41" s="532">
        <v>1344</v>
      </c>
      <c r="D41" s="532">
        <v>2184</v>
      </c>
      <c r="E41" s="532">
        <v>179943</v>
      </c>
      <c r="F41" s="533" t="s">
        <v>821</v>
      </c>
      <c r="G41" s="532">
        <v>1</v>
      </c>
      <c r="H41" s="532">
        <v>112</v>
      </c>
      <c r="I41" s="532">
        <v>13098</v>
      </c>
      <c r="J41" s="532">
        <v>0</v>
      </c>
      <c r="K41" s="532">
        <v>0</v>
      </c>
      <c r="L41" s="532">
        <v>0</v>
      </c>
      <c r="M41" s="532">
        <v>0</v>
      </c>
    </row>
    <row r="42" spans="1:13" s="15" customFormat="1" ht="18.75">
      <c r="A42" s="531">
        <v>31</v>
      </c>
      <c r="B42" s="473" t="s">
        <v>698</v>
      </c>
      <c r="C42" s="532">
        <v>923</v>
      </c>
      <c r="D42" s="532">
        <v>1548</v>
      </c>
      <c r="E42" s="532">
        <v>86792</v>
      </c>
      <c r="F42" s="533"/>
      <c r="G42" s="532">
        <v>0</v>
      </c>
      <c r="H42" s="532">
        <v>0</v>
      </c>
      <c r="I42" s="532">
        <v>0</v>
      </c>
      <c r="J42" s="532">
        <v>0</v>
      </c>
      <c r="K42" s="532">
        <v>0</v>
      </c>
      <c r="L42" s="532">
        <v>0</v>
      </c>
      <c r="M42" s="532">
        <v>0</v>
      </c>
    </row>
    <row r="43" spans="1:13" s="15" customFormat="1" ht="18.75">
      <c r="A43" s="531">
        <v>32</v>
      </c>
      <c r="B43" s="473" t="s">
        <v>699</v>
      </c>
      <c r="C43" s="532">
        <v>843</v>
      </c>
      <c r="D43" s="532">
        <v>1265</v>
      </c>
      <c r="E43" s="532">
        <v>56033</v>
      </c>
      <c r="F43" s="533"/>
      <c r="G43" s="532">
        <v>0</v>
      </c>
      <c r="H43" s="532">
        <v>0</v>
      </c>
      <c r="I43" s="532">
        <v>0</v>
      </c>
      <c r="J43" s="532">
        <v>0</v>
      </c>
      <c r="K43" s="532">
        <v>0</v>
      </c>
      <c r="L43" s="532">
        <v>0</v>
      </c>
      <c r="M43" s="532">
        <v>0</v>
      </c>
    </row>
    <row r="44" spans="1:13" s="15" customFormat="1" ht="144">
      <c r="A44" s="531">
        <v>33</v>
      </c>
      <c r="B44" s="473" t="s">
        <v>700</v>
      </c>
      <c r="C44" s="532">
        <v>1566</v>
      </c>
      <c r="D44" s="532">
        <v>2244</v>
      </c>
      <c r="E44" s="532">
        <v>129377</v>
      </c>
      <c r="F44" s="536" t="s">
        <v>822</v>
      </c>
      <c r="G44" s="532">
        <v>6</v>
      </c>
      <c r="H44" s="532">
        <v>73</v>
      </c>
      <c r="I44" s="532">
        <v>6124</v>
      </c>
      <c r="J44" s="532">
        <v>0</v>
      </c>
      <c r="K44" s="532">
        <v>0</v>
      </c>
      <c r="L44" s="532">
        <v>0</v>
      </c>
      <c r="M44" s="532">
        <v>0</v>
      </c>
    </row>
    <row r="45" spans="1:13" s="15" customFormat="1" ht="18.75">
      <c r="A45" s="531">
        <v>34</v>
      </c>
      <c r="B45" s="473" t="s">
        <v>701</v>
      </c>
      <c r="C45" s="532">
        <v>1869</v>
      </c>
      <c r="D45" s="532">
        <v>2534</v>
      </c>
      <c r="E45" s="532">
        <v>139163</v>
      </c>
      <c r="F45" s="537"/>
      <c r="G45" s="532">
        <v>0</v>
      </c>
      <c r="H45" s="532">
        <v>0</v>
      </c>
      <c r="I45" s="532">
        <v>0</v>
      </c>
      <c r="J45" s="532">
        <v>0</v>
      </c>
      <c r="K45" s="532">
        <v>0</v>
      </c>
      <c r="L45" s="532">
        <v>0</v>
      </c>
      <c r="M45" s="532">
        <v>0</v>
      </c>
    </row>
    <row r="46" spans="1:13" s="15" customFormat="1" ht="18.75">
      <c r="A46" s="531">
        <v>35</v>
      </c>
      <c r="B46" s="473" t="s">
        <v>702</v>
      </c>
      <c r="C46" s="532">
        <v>1814</v>
      </c>
      <c r="D46" s="532">
        <v>2404</v>
      </c>
      <c r="E46" s="532">
        <v>137446</v>
      </c>
      <c r="F46" s="533"/>
      <c r="G46" s="532">
        <v>0</v>
      </c>
      <c r="H46" s="532">
        <v>0</v>
      </c>
      <c r="I46" s="532">
        <v>0</v>
      </c>
      <c r="J46" s="532">
        <v>0</v>
      </c>
      <c r="K46" s="532">
        <v>0</v>
      </c>
      <c r="L46" s="532">
        <v>0</v>
      </c>
      <c r="M46" s="532">
        <v>0</v>
      </c>
    </row>
    <row r="47" spans="1:13" s="15" customFormat="1" ht="36">
      <c r="A47" s="531">
        <v>36</v>
      </c>
      <c r="B47" s="473" t="s">
        <v>717</v>
      </c>
      <c r="C47" s="534">
        <v>1594</v>
      </c>
      <c r="D47" s="534">
        <v>2090</v>
      </c>
      <c r="E47" s="534">
        <v>137320</v>
      </c>
      <c r="F47" s="535" t="s">
        <v>823</v>
      </c>
      <c r="G47" s="534">
        <v>1</v>
      </c>
      <c r="H47" s="534">
        <v>70</v>
      </c>
      <c r="I47" s="534">
        <v>0</v>
      </c>
      <c r="J47" s="532">
        <v>0</v>
      </c>
      <c r="K47" s="532">
        <v>0</v>
      </c>
      <c r="L47" s="532">
        <v>0</v>
      </c>
      <c r="M47" s="532">
        <v>0</v>
      </c>
    </row>
    <row r="48" spans="1:13" s="15" customFormat="1" ht="36">
      <c r="A48" s="531">
        <v>37</v>
      </c>
      <c r="B48" s="473" t="s">
        <v>703</v>
      </c>
      <c r="C48" s="532">
        <v>1975</v>
      </c>
      <c r="D48" s="532">
        <v>3480</v>
      </c>
      <c r="E48" s="532">
        <v>187687</v>
      </c>
      <c r="F48" s="533" t="s">
        <v>824</v>
      </c>
      <c r="G48" s="532">
        <v>2</v>
      </c>
      <c r="H48" s="532">
        <v>315</v>
      </c>
      <c r="I48" s="532">
        <v>24062</v>
      </c>
      <c r="J48" s="532">
        <v>0</v>
      </c>
      <c r="K48" s="532">
        <v>0</v>
      </c>
      <c r="L48" s="532">
        <v>0</v>
      </c>
      <c r="M48" s="532">
        <v>0</v>
      </c>
    </row>
    <row r="49" spans="1:16" ht="18.75">
      <c r="A49" s="531">
        <v>38</v>
      </c>
      <c r="B49" s="473" t="s">
        <v>704</v>
      </c>
      <c r="C49" s="538">
        <v>3012</v>
      </c>
      <c r="D49" s="538">
        <v>3150</v>
      </c>
      <c r="E49" s="538">
        <v>246622</v>
      </c>
      <c r="F49" s="539"/>
      <c r="G49" s="538">
        <v>0</v>
      </c>
      <c r="H49" s="538">
        <v>0</v>
      </c>
      <c r="I49" s="538">
        <v>0</v>
      </c>
      <c r="J49" s="532">
        <v>0</v>
      </c>
      <c r="K49" s="532">
        <v>0</v>
      </c>
      <c r="L49" s="532">
        <v>0</v>
      </c>
      <c r="M49" s="532">
        <v>0</v>
      </c>
    </row>
    <row r="50" spans="1:16" ht="54">
      <c r="A50" s="531">
        <v>39</v>
      </c>
      <c r="B50" s="473" t="s">
        <v>705</v>
      </c>
      <c r="C50" s="538">
        <v>2632</v>
      </c>
      <c r="D50" s="538">
        <v>3428</v>
      </c>
      <c r="E50" s="538">
        <v>195353</v>
      </c>
      <c r="F50" s="540" t="s">
        <v>825</v>
      </c>
      <c r="G50" s="538">
        <v>1</v>
      </c>
      <c r="H50" s="538">
        <v>101</v>
      </c>
      <c r="I50" s="538">
        <v>8890</v>
      </c>
      <c r="J50" s="532">
        <v>0</v>
      </c>
      <c r="K50" s="532">
        <v>0</v>
      </c>
      <c r="L50" s="532">
        <v>0</v>
      </c>
      <c r="M50" s="532">
        <v>0</v>
      </c>
    </row>
    <row r="51" spans="1:16" ht="18.75">
      <c r="A51" s="531">
        <v>40</v>
      </c>
      <c r="B51" s="473" t="s">
        <v>706</v>
      </c>
      <c r="C51" s="538">
        <v>2017</v>
      </c>
      <c r="D51" s="538">
        <v>2021</v>
      </c>
      <c r="E51" s="538">
        <v>109146</v>
      </c>
      <c r="F51" s="539"/>
      <c r="G51" s="538">
        <v>0</v>
      </c>
      <c r="H51" s="538">
        <v>0</v>
      </c>
      <c r="I51" s="538">
        <v>0</v>
      </c>
      <c r="J51" s="532">
        <v>0</v>
      </c>
      <c r="K51" s="532">
        <v>0</v>
      </c>
      <c r="L51" s="532">
        <v>0</v>
      </c>
      <c r="M51" s="532">
        <v>0</v>
      </c>
    </row>
    <row r="52" spans="1:16" ht="18.75">
      <c r="A52" s="531">
        <v>41</v>
      </c>
      <c r="B52" s="473" t="s">
        <v>707</v>
      </c>
      <c r="C52" s="538">
        <v>914</v>
      </c>
      <c r="D52" s="538">
        <v>2908</v>
      </c>
      <c r="E52" s="538">
        <v>146622</v>
      </c>
      <c r="F52" s="539"/>
      <c r="G52" s="538">
        <v>0</v>
      </c>
      <c r="H52" s="538">
        <v>0</v>
      </c>
      <c r="I52" s="538">
        <v>0</v>
      </c>
      <c r="J52" s="532">
        <v>0</v>
      </c>
      <c r="K52" s="532">
        <v>0</v>
      </c>
      <c r="L52" s="532">
        <v>0</v>
      </c>
      <c r="M52" s="532">
        <v>0</v>
      </c>
    </row>
    <row r="53" spans="1:16" ht="18.75">
      <c r="A53" s="531">
        <v>42</v>
      </c>
      <c r="B53" s="473" t="s">
        <v>708</v>
      </c>
      <c r="C53" s="538">
        <v>999</v>
      </c>
      <c r="D53" s="538">
        <v>2033</v>
      </c>
      <c r="E53" s="538">
        <v>123619</v>
      </c>
      <c r="F53" s="539"/>
      <c r="G53" s="538">
        <v>0</v>
      </c>
      <c r="H53" s="538">
        <v>0</v>
      </c>
      <c r="I53" s="538">
        <v>0</v>
      </c>
      <c r="J53" s="532">
        <v>0</v>
      </c>
      <c r="K53" s="532">
        <v>0</v>
      </c>
      <c r="L53" s="532">
        <v>0</v>
      </c>
      <c r="M53" s="532">
        <v>0</v>
      </c>
    </row>
    <row r="54" spans="1:16" ht="54">
      <c r="A54" s="531">
        <v>43</v>
      </c>
      <c r="B54" s="473" t="s">
        <v>709</v>
      </c>
      <c r="C54" s="538">
        <v>857</v>
      </c>
      <c r="D54" s="538">
        <v>1124</v>
      </c>
      <c r="E54" s="538">
        <v>54568</v>
      </c>
      <c r="F54" s="540" t="s">
        <v>826</v>
      </c>
      <c r="G54" s="538">
        <v>2</v>
      </c>
      <c r="H54" s="538">
        <v>70</v>
      </c>
      <c r="I54" s="538">
        <v>5346</v>
      </c>
      <c r="J54" s="532">
        <v>0</v>
      </c>
      <c r="K54" s="532">
        <v>0</v>
      </c>
      <c r="L54" s="532">
        <v>0</v>
      </c>
      <c r="M54" s="532">
        <v>0</v>
      </c>
    </row>
    <row r="55" spans="1:16" ht="18.75">
      <c r="A55" s="531">
        <v>44</v>
      </c>
      <c r="B55" s="473" t="s">
        <v>711</v>
      </c>
      <c r="C55" s="538">
        <v>2152</v>
      </c>
      <c r="D55" s="538">
        <v>2687</v>
      </c>
      <c r="E55" s="538">
        <v>222562</v>
      </c>
      <c r="F55" s="539"/>
      <c r="G55" s="538">
        <v>0</v>
      </c>
      <c r="H55" s="538">
        <v>0</v>
      </c>
      <c r="I55" s="538">
        <v>0</v>
      </c>
      <c r="J55" s="532">
        <v>0</v>
      </c>
      <c r="K55" s="532">
        <v>0</v>
      </c>
      <c r="L55" s="532">
        <v>0</v>
      </c>
      <c r="M55" s="532">
        <v>0</v>
      </c>
    </row>
    <row r="56" spans="1:16" ht="18.75">
      <c r="A56" s="531">
        <v>45</v>
      </c>
      <c r="B56" s="473" t="s">
        <v>710</v>
      </c>
      <c r="C56" s="538">
        <v>815</v>
      </c>
      <c r="D56" s="538">
        <v>976</v>
      </c>
      <c r="E56" s="538">
        <v>45887</v>
      </c>
      <c r="F56" s="539"/>
      <c r="G56" s="538">
        <v>0</v>
      </c>
      <c r="H56" s="538">
        <v>0</v>
      </c>
      <c r="I56" s="538">
        <v>0</v>
      </c>
      <c r="J56" s="532">
        <v>0</v>
      </c>
      <c r="K56" s="532">
        <v>0</v>
      </c>
      <c r="L56" s="532">
        <v>0</v>
      </c>
      <c r="M56" s="532">
        <v>0</v>
      </c>
    </row>
    <row r="57" spans="1:16" ht="54">
      <c r="A57" s="531">
        <v>46</v>
      </c>
      <c r="B57" s="473" t="s">
        <v>712</v>
      </c>
      <c r="C57" s="541">
        <v>1875</v>
      </c>
      <c r="D57" s="541">
        <v>2145</v>
      </c>
      <c r="E57" s="541">
        <v>161820</v>
      </c>
      <c r="F57" s="542" t="s">
        <v>827</v>
      </c>
      <c r="G57" s="541">
        <v>1</v>
      </c>
      <c r="H57" s="541">
        <v>36</v>
      </c>
      <c r="I57" s="538">
        <v>3287</v>
      </c>
      <c r="J57" s="532">
        <v>0</v>
      </c>
      <c r="K57" s="532">
        <v>0</v>
      </c>
      <c r="L57" s="532">
        <v>0</v>
      </c>
      <c r="M57" s="532">
        <v>0</v>
      </c>
    </row>
    <row r="58" spans="1:16" ht="18.75">
      <c r="A58" s="531">
        <v>47</v>
      </c>
      <c r="B58" s="473" t="s">
        <v>713</v>
      </c>
      <c r="C58" s="538">
        <v>1987</v>
      </c>
      <c r="D58" s="538">
        <v>1997</v>
      </c>
      <c r="E58" s="538">
        <v>167487</v>
      </c>
      <c r="F58" s="539"/>
      <c r="G58" s="538">
        <v>0</v>
      </c>
      <c r="H58" s="538">
        <v>0</v>
      </c>
      <c r="I58" s="538">
        <v>0</v>
      </c>
      <c r="J58" s="532">
        <v>0</v>
      </c>
      <c r="K58" s="532">
        <v>0</v>
      </c>
      <c r="L58" s="532">
        <v>0</v>
      </c>
      <c r="M58" s="532">
        <v>0</v>
      </c>
    </row>
    <row r="59" spans="1:16" ht="18.75">
      <c r="A59" s="531">
        <v>48</v>
      </c>
      <c r="B59" s="473" t="s">
        <v>718</v>
      </c>
      <c r="C59" s="538">
        <v>1697</v>
      </c>
      <c r="D59" s="538">
        <v>2202</v>
      </c>
      <c r="E59" s="538">
        <v>213681</v>
      </c>
      <c r="F59" s="539"/>
      <c r="G59" s="538">
        <v>0</v>
      </c>
      <c r="H59" s="538">
        <v>0</v>
      </c>
      <c r="I59" s="538">
        <v>0</v>
      </c>
      <c r="J59" s="532">
        <v>0</v>
      </c>
      <c r="K59" s="532">
        <v>0</v>
      </c>
      <c r="L59" s="532">
        <v>0</v>
      </c>
      <c r="M59" s="532">
        <v>0</v>
      </c>
    </row>
    <row r="60" spans="1:16" ht="180">
      <c r="A60" s="531">
        <v>49</v>
      </c>
      <c r="B60" s="473" t="s">
        <v>719</v>
      </c>
      <c r="C60" s="538">
        <v>1835</v>
      </c>
      <c r="D60" s="538">
        <v>1835</v>
      </c>
      <c r="E60" s="538">
        <v>98062</v>
      </c>
      <c r="F60" s="540" t="s">
        <v>828</v>
      </c>
      <c r="G60" s="538">
        <v>4</v>
      </c>
      <c r="H60" s="538">
        <v>219</v>
      </c>
      <c r="I60" s="538">
        <v>19642</v>
      </c>
      <c r="J60" s="532">
        <v>0</v>
      </c>
      <c r="K60" s="532">
        <v>0</v>
      </c>
      <c r="L60" s="532">
        <v>0</v>
      </c>
      <c r="M60" s="532">
        <v>0</v>
      </c>
    </row>
    <row r="61" spans="1:16" ht="18.75">
      <c r="A61" s="531">
        <v>50</v>
      </c>
      <c r="B61" s="473" t="s">
        <v>714</v>
      </c>
      <c r="C61" s="538">
        <v>691</v>
      </c>
      <c r="D61" s="538">
        <v>1093</v>
      </c>
      <c r="E61" s="538">
        <v>83634</v>
      </c>
      <c r="F61" s="539"/>
      <c r="G61" s="538">
        <v>0</v>
      </c>
      <c r="H61" s="538">
        <v>0</v>
      </c>
      <c r="I61" s="538">
        <v>0</v>
      </c>
      <c r="J61" s="532">
        <v>0</v>
      </c>
      <c r="K61" s="532">
        <v>0</v>
      </c>
      <c r="L61" s="532">
        <v>0</v>
      </c>
      <c r="M61" s="532">
        <v>0</v>
      </c>
    </row>
    <row r="62" spans="1:16" ht="18.75">
      <c r="A62" s="531">
        <v>51</v>
      </c>
      <c r="B62" s="473" t="s">
        <v>720</v>
      </c>
      <c r="C62" s="538">
        <v>1934</v>
      </c>
      <c r="D62" s="538">
        <v>2232</v>
      </c>
      <c r="E62" s="538">
        <v>151940</v>
      </c>
      <c r="F62" s="539"/>
      <c r="G62" s="538">
        <v>0</v>
      </c>
      <c r="H62" s="538">
        <v>0</v>
      </c>
      <c r="I62" s="538">
        <v>0</v>
      </c>
      <c r="J62" s="532">
        <v>0</v>
      </c>
      <c r="K62" s="532">
        <v>0</v>
      </c>
      <c r="L62" s="532">
        <v>0</v>
      </c>
      <c r="M62" s="532">
        <v>0</v>
      </c>
    </row>
    <row r="63" spans="1:16" ht="18">
      <c r="A63" s="543" t="s">
        <v>19</v>
      </c>
      <c r="B63" s="543"/>
      <c r="C63" s="538">
        <f t="shared" ref="C63:E63" si="0">SUM(C12:C62)</f>
        <v>77095</v>
      </c>
      <c r="D63" s="538">
        <v>109974</v>
      </c>
      <c r="E63" s="538">
        <f t="shared" si="0"/>
        <v>6710059</v>
      </c>
      <c r="F63" s="539"/>
      <c r="G63" s="538">
        <v>47</v>
      </c>
      <c r="H63" s="538">
        <f>SUM(H19:H62)</f>
        <v>3659</v>
      </c>
      <c r="I63" s="538">
        <v>367189</v>
      </c>
      <c r="J63" s="538"/>
      <c r="K63" s="538"/>
      <c r="L63" s="538"/>
      <c r="M63" s="538"/>
    </row>
    <row r="64" spans="1:16">
      <c r="A64" s="102"/>
      <c r="B64" s="102"/>
      <c r="C64" s="102"/>
      <c r="D64" s="102"/>
      <c r="E64" s="102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</row>
    <row r="65" spans="1:16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</row>
    <row r="66" spans="1:16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</row>
    <row r="68" spans="1:16">
      <c r="A68" s="1417"/>
      <c r="B68" s="1417"/>
      <c r="C68" s="1417"/>
      <c r="D68" s="1417"/>
      <c r="E68" s="1417"/>
      <c r="F68" s="1417"/>
      <c r="G68" s="1417"/>
      <c r="H68" s="1417"/>
      <c r="I68" s="1417"/>
      <c r="J68" s="1417"/>
      <c r="K68" s="1417"/>
      <c r="L68" s="1417"/>
      <c r="M68" s="458"/>
      <c r="N68" s="1417"/>
      <c r="O68" s="1417"/>
      <c r="P68" s="1417"/>
    </row>
    <row r="69" spans="1:16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</row>
    <row r="70" spans="1:16" ht="15.75">
      <c r="A70" s="105" t="s">
        <v>12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418" t="s">
        <v>13</v>
      </c>
      <c r="L70" s="1418"/>
      <c r="M70" s="1418"/>
      <c r="N70" s="146"/>
      <c r="O70" s="90"/>
      <c r="P70" s="90"/>
    </row>
    <row r="71" spans="1:16" ht="15.75">
      <c r="A71" s="1087" t="s">
        <v>14</v>
      </c>
      <c r="B71" s="1087"/>
      <c r="C71" s="1087"/>
      <c r="D71" s="1087"/>
      <c r="E71" s="1087"/>
      <c r="F71" s="1087"/>
      <c r="G71" s="1087"/>
      <c r="H71" s="1087"/>
      <c r="I71" s="1087"/>
      <c r="J71" s="1087"/>
      <c r="K71" s="1087"/>
      <c r="L71" s="1087"/>
      <c r="M71" s="1087"/>
      <c r="N71" s="90"/>
      <c r="O71" s="90"/>
      <c r="P71" s="90"/>
    </row>
    <row r="72" spans="1:16" ht="15.6" customHeight="1">
      <c r="A72" s="1087" t="s">
        <v>15</v>
      </c>
      <c r="B72" s="1087"/>
      <c r="C72" s="1087"/>
      <c r="D72" s="1087"/>
      <c r="E72" s="1087"/>
      <c r="F72" s="1087"/>
      <c r="G72" s="1087"/>
      <c r="H72" s="1087"/>
      <c r="I72" s="1087"/>
      <c r="J72" s="1087"/>
      <c r="K72" s="1087"/>
      <c r="L72" s="1087"/>
      <c r="M72" s="1087"/>
      <c r="N72" s="146"/>
      <c r="O72" s="90"/>
      <c r="P72" s="90"/>
    </row>
    <row r="73" spans="1:16">
      <c r="A73" s="90"/>
      <c r="B73" s="90"/>
      <c r="C73" s="90"/>
      <c r="D73" s="90"/>
      <c r="E73" s="90"/>
      <c r="F73" s="90"/>
      <c r="G73" s="90"/>
      <c r="L73" s="37" t="s">
        <v>76</v>
      </c>
      <c r="M73" s="37"/>
      <c r="N73" s="37"/>
      <c r="O73" s="37"/>
      <c r="P73" s="37"/>
    </row>
  </sheetData>
  <mergeCells count="15">
    <mergeCell ref="A68:L68"/>
    <mergeCell ref="N68:P68"/>
    <mergeCell ref="K70:M70"/>
    <mergeCell ref="A71:M71"/>
    <mergeCell ref="A72:M72"/>
    <mergeCell ref="L1:M1"/>
    <mergeCell ref="A2:M2"/>
    <mergeCell ref="A3:M3"/>
    <mergeCell ref="A5:M5"/>
    <mergeCell ref="A7:B7"/>
    <mergeCell ref="A9:A10"/>
    <mergeCell ref="B9:B10"/>
    <mergeCell ref="C9:E9"/>
    <mergeCell ref="F9:I9"/>
    <mergeCell ref="J9:M9"/>
  </mergeCells>
  <printOptions horizontalCentered="1"/>
  <pageMargins left="0.64" right="0.70866141732283505" top="0.23622047244094499" bottom="0" header="0.24" footer="0.15"/>
  <pageSetup paperSize="9" scale="51" orientation="landscape" r:id="rId1"/>
  <rowBreaks count="1" manualBreakCount="1">
    <brk id="38" max="12" man="1"/>
  </rowBreak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67"/>
  <sheetViews>
    <sheetView view="pageBreakPreview" topLeftCell="A49" zoomScale="84" zoomScaleNormal="80" zoomScaleSheetLayoutView="84" workbookViewId="0">
      <selection activeCell="H65" sqref="H65"/>
    </sheetView>
  </sheetViews>
  <sheetFormatPr defaultRowHeight="12.75"/>
  <cols>
    <col min="1" max="1" width="5.85546875" customWidth="1"/>
    <col min="2" max="2" width="20.7109375" customWidth="1"/>
    <col min="3" max="3" width="11.28515625" customWidth="1"/>
    <col min="6" max="6" width="13.42578125" customWidth="1"/>
    <col min="7" max="7" width="14.85546875" customWidth="1"/>
    <col min="8" max="8" width="12.42578125" customWidth="1"/>
    <col min="9" max="9" width="15.28515625" customWidth="1"/>
    <col min="10" max="10" width="14.28515625" customWidth="1"/>
    <col min="11" max="11" width="13.85546875" customWidth="1"/>
    <col min="12" max="12" width="9.140625" hidden="1" customWidth="1"/>
  </cols>
  <sheetData>
    <row r="1" spans="1:12" ht="18">
      <c r="A1" s="1141" t="s">
        <v>0</v>
      </c>
      <c r="B1" s="1141"/>
      <c r="C1" s="1141"/>
      <c r="D1" s="1141"/>
      <c r="E1" s="1141"/>
      <c r="F1" s="1141"/>
      <c r="G1" s="1141"/>
      <c r="H1" s="1141"/>
      <c r="I1" s="1141"/>
      <c r="J1" s="1437" t="s">
        <v>518</v>
      </c>
      <c r="K1" s="1437"/>
    </row>
    <row r="2" spans="1:12" ht="21">
      <c r="A2" s="1142" t="s">
        <v>546</v>
      </c>
      <c r="B2" s="1142"/>
      <c r="C2" s="1142"/>
      <c r="D2" s="1142"/>
      <c r="E2" s="1142"/>
      <c r="F2" s="1142"/>
      <c r="G2" s="1142"/>
      <c r="H2" s="1142"/>
      <c r="I2" s="1142"/>
      <c r="J2" s="1142"/>
      <c r="K2" s="1142"/>
    </row>
    <row r="3" spans="1:12" ht="15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</row>
    <row r="4" spans="1:12" ht="15">
      <c r="A4" s="1438" t="s">
        <v>517</v>
      </c>
      <c r="B4" s="1438"/>
      <c r="C4" s="1438"/>
      <c r="D4" s="1438"/>
      <c r="E4" s="1438"/>
      <c r="F4" s="1438"/>
      <c r="G4" s="1438"/>
      <c r="H4" s="1438"/>
      <c r="I4" s="1438"/>
      <c r="J4" s="1438"/>
      <c r="K4" s="1438"/>
    </row>
    <row r="5" spans="1:12" ht="15">
      <c r="A5" s="229" t="s">
        <v>829</v>
      </c>
      <c r="B5" s="229"/>
      <c r="C5" s="229"/>
      <c r="D5" s="229"/>
      <c r="E5" s="229"/>
      <c r="F5" s="229"/>
      <c r="G5" s="229"/>
      <c r="H5" s="229"/>
      <c r="I5" s="228"/>
      <c r="J5" s="1206" t="s">
        <v>746</v>
      </c>
      <c r="K5" s="1206"/>
      <c r="L5" s="1206"/>
    </row>
    <row r="6" spans="1:12" ht="27.75" customHeight="1">
      <c r="A6" s="1209" t="s">
        <v>2</v>
      </c>
      <c r="B6" s="1209" t="s">
        <v>3</v>
      </c>
      <c r="C6" s="1209" t="s">
        <v>292</v>
      </c>
      <c r="D6" s="1209" t="s">
        <v>293</v>
      </c>
      <c r="E6" s="1209"/>
      <c r="F6" s="1209"/>
      <c r="G6" s="1209"/>
      <c r="H6" s="1209"/>
      <c r="I6" s="1210" t="s">
        <v>294</v>
      </c>
      <c r="J6" s="1211"/>
      <c r="K6" s="1212"/>
    </row>
    <row r="7" spans="1:12" ht="90" customHeight="1">
      <c r="A7" s="1209"/>
      <c r="B7" s="1209"/>
      <c r="C7" s="1209"/>
      <c r="D7" s="453" t="s">
        <v>295</v>
      </c>
      <c r="E7" s="453" t="s">
        <v>183</v>
      </c>
      <c r="F7" s="453" t="s">
        <v>441</v>
      </c>
      <c r="G7" s="453" t="s">
        <v>296</v>
      </c>
      <c r="H7" s="453" t="s">
        <v>416</v>
      </c>
      <c r="I7" s="453" t="s">
        <v>297</v>
      </c>
      <c r="J7" s="453" t="s">
        <v>298</v>
      </c>
      <c r="K7" s="453" t="s">
        <v>299</v>
      </c>
    </row>
    <row r="8" spans="1:12" ht="15">
      <c r="A8" s="232" t="s">
        <v>253</v>
      </c>
      <c r="B8" s="232" t="s">
        <v>254</v>
      </c>
      <c r="C8" s="232" t="s">
        <v>255</v>
      </c>
      <c r="D8" s="232" t="s">
        <v>256</v>
      </c>
      <c r="E8" s="232" t="s">
        <v>257</v>
      </c>
      <c r="F8" s="232" t="s">
        <v>258</v>
      </c>
      <c r="G8" s="232" t="s">
        <v>259</v>
      </c>
      <c r="H8" s="232" t="s">
        <v>260</v>
      </c>
      <c r="I8" s="232" t="s">
        <v>281</v>
      </c>
      <c r="J8" s="232" t="s">
        <v>282</v>
      </c>
      <c r="K8" s="232" t="s">
        <v>283</v>
      </c>
    </row>
    <row r="9" spans="1:12" ht="18.75">
      <c r="A9" s="232">
        <v>1</v>
      </c>
      <c r="B9" s="473" t="s">
        <v>721</v>
      </c>
      <c r="C9" s="319">
        <v>0</v>
      </c>
      <c r="D9" s="319">
        <v>0</v>
      </c>
      <c r="E9" s="319">
        <v>0</v>
      </c>
      <c r="F9" s="319">
        <v>0</v>
      </c>
      <c r="G9" s="319">
        <v>0</v>
      </c>
      <c r="H9" s="319">
        <v>0</v>
      </c>
      <c r="I9" s="319">
        <v>0</v>
      </c>
      <c r="J9" s="319">
        <v>0</v>
      </c>
      <c r="K9" s="319">
        <v>0</v>
      </c>
    </row>
    <row r="10" spans="1:12" ht="18.75">
      <c r="A10" s="232">
        <v>2</v>
      </c>
      <c r="B10" s="473" t="s">
        <v>672</v>
      </c>
      <c r="C10" s="319">
        <v>0</v>
      </c>
      <c r="D10" s="319">
        <v>0</v>
      </c>
      <c r="E10" s="319">
        <v>0</v>
      </c>
      <c r="F10" s="319">
        <v>0</v>
      </c>
      <c r="G10" s="319">
        <v>0</v>
      </c>
      <c r="H10" s="319">
        <v>0</v>
      </c>
      <c r="I10" s="319">
        <v>0</v>
      </c>
      <c r="J10" s="319">
        <v>0</v>
      </c>
      <c r="K10" s="319">
        <v>0</v>
      </c>
    </row>
    <row r="11" spans="1:12" ht="18.75">
      <c r="A11" s="232">
        <v>3</v>
      </c>
      <c r="B11" s="473" t="s">
        <v>671</v>
      </c>
      <c r="C11" s="319">
        <v>0</v>
      </c>
      <c r="D11" s="319">
        <v>0</v>
      </c>
      <c r="E11" s="319">
        <v>0</v>
      </c>
      <c r="F11" s="319">
        <v>0</v>
      </c>
      <c r="G11" s="319">
        <v>0</v>
      </c>
      <c r="H11" s="319">
        <v>0</v>
      </c>
      <c r="I11" s="319">
        <v>0</v>
      </c>
      <c r="J11" s="319">
        <v>0</v>
      </c>
      <c r="K11" s="319">
        <v>0</v>
      </c>
    </row>
    <row r="12" spans="1:12" ht="18.75">
      <c r="A12" s="232">
        <v>4</v>
      </c>
      <c r="B12" s="473" t="s">
        <v>673</v>
      </c>
      <c r="C12" s="319">
        <v>0</v>
      </c>
      <c r="D12" s="319">
        <v>0</v>
      </c>
      <c r="E12" s="319">
        <v>0</v>
      </c>
      <c r="F12" s="319">
        <v>0</v>
      </c>
      <c r="G12" s="319">
        <v>0</v>
      </c>
      <c r="H12" s="319">
        <v>0</v>
      </c>
      <c r="I12" s="319">
        <v>0</v>
      </c>
      <c r="J12" s="319">
        <v>0</v>
      </c>
      <c r="K12" s="319">
        <v>0</v>
      </c>
    </row>
    <row r="13" spans="1:12" ht="18.75">
      <c r="A13" s="232">
        <v>5</v>
      </c>
      <c r="B13" s="473" t="s">
        <v>674</v>
      </c>
      <c r="C13" s="319">
        <v>0</v>
      </c>
      <c r="D13" s="319">
        <v>0</v>
      </c>
      <c r="E13" s="319">
        <v>0</v>
      </c>
      <c r="F13" s="319">
        <v>0</v>
      </c>
      <c r="G13" s="319">
        <v>0</v>
      </c>
      <c r="H13" s="319">
        <v>0</v>
      </c>
      <c r="I13" s="319">
        <v>0</v>
      </c>
      <c r="J13" s="319">
        <v>0</v>
      </c>
      <c r="K13" s="319">
        <v>0</v>
      </c>
    </row>
    <row r="14" spans="1:12" ht="18.75">
      <c r="A14" s="232">
        <v>6</v>
      </c>
      <c r="B14" s="473" t="s">
        <v>675</v>
      </c>
      <c r="C14" s="319">
        <v>0</v>
      </c>
      <c r="D14" s="319">
        <v>0</v>
      </c>
      <c r="E14" s="319">
        <v>0</v>
      </c>
      <c r="F14" s="319">
        <v>0</v>
      </c>
      <c r="G14" s="319">
        <v>0</v>
      </c>
      <c r="H14" s="319">
        <v>0</v>
      </c>
      <c r="I14" s="319">
        <v>0</v>
      </c>
      <c r="J14" s="319">
        <v>0</v>
      </c>
      <c r="K14" s="319">
        <v>0</v>
      </c>
      <c r="L14" s="232">
        <v>0</v>
      </c>
    </row>
    <row r="15" spans="1:12" ht="18.75">
      <c r="A15" s="232">
        <v>7</v>
      </c>
      <c r="B15" s="473" t="s">
        <v>676</v>
      </c>
      <c r="C15" s="319">
        <v>0</v>
      </c>
      <c r="D15" s="319">
        <v>0</v>
      </c>
      <c r="E15" s="319">
        <v>0</v>
      </c>
      <c r="F15" s="319">
        <v>0</v>
      </c>
      <c r="G15" s="319">
        <v>0</v>
      </c>
      <c r="H15" s="319">
        <v>0</v>
      </c>
      <c r="I15" s="319">
        <v>0</v>
      </c>
      <c r="J15" s="319">
        <v>0</v>
      </c>
      <c r="K15" s="319">
        <v>0</v>
      </c>
    </row>
    <row r="16" spans="1:12" ht="18.75">
      <c r="A16" s="232">
        <v>8</v>
      </c>
      <c r="B16" s="473" t="s">
        <v>677</v>
      </c>
      <c r="C16" s="319">
        <v>0</v>
      </c>
      <c r="D16" s="319">
        <v>0</v>
      </c>
      <c r="E16" s="319">
        <v>0</v>
      </c>
      <c r="F16" s="319">
        <v>0</v>
      </c>
      <c r="G16" s="319">
        <v>0</v>
      </c>
      <c r="H16" s="319">
        <v>0</v>
      </c>
      <c r="I16" s="319">
        <v>0</v>
      </c>
      <c r="J16" s="319">
        <v>0</v>
      </c>
      <c r="K16" s="319">
        <v>0</v>
      </c>
    </row>
    <row r="17" spans="1:12" ht="18.75">
      <c r="A17" s="232">
        <v>9</v>
      </c>
      <c r="B17" s="473" t="s">
        <v>678</v>
      </c>
      <c r="C17" s="319">
        <v>2</v>
      </c>
      <c r="D17" s="319">
        <v>802</v>
      </c>
      <c r="E17" s="319">
        <v>83092</v>
      </c>
      <c r="F17" s="319">
        <v>83</v>
      </c>
      <c r="G17" s="319">
        <v>0</v>
      </c>
      <c r="H17" s="319">
        <v>0</v>
      </c>
      <c r="I17" s="319">
        <v>0</v>
      </c>
      <c r="J17" s="319">
        <v>0</v>
      </c>
      <c r="K17" s="319">
        <v>0</v>
      </c>
    </row>
    <row r="18" spans="1:12" ht="18.75">
      <c r="A18" s="232">
        <v>10</v>
      </c>
      <c r="B18" s="473" t="s">
        <v>679</v>
      </c>
      <c r="C18" s="319">
        <v>1</v>
      </c>
      <c r="D18" s="319">
        <v>67</v>
      </c>
      <c r="E18" s="319">
        <v>13983</v>
      </c>
      <c r="F18" s="319">
        <v>104</v>
      </c>
      <c r="G18" s="319">
        <v>0</v>
      </c>
      <c r="H18" s="319">
        <v>0</v>
      </c>
      <c r="I18" s="319">
        <v>0</v>
      </c>
      <c r="J18" s="319">
        <v>0</v>
      </c>
      <c r="K18" s="319">
        <v>0</v>
      </c>
    </row>
    <row r="19" spans="1:12" ht="18.75">
      <c r="A19" s="232">
        <v>11</v>
      </c>
      <c r="B19" s="473" t="s">
        <v>680</v>
      </c>
      <c r="C19" s="319">
        <v>0</v>
      </c>
      <c r="D19" s="319">
        <v>0</v>
      </c>
      <c r="E19" s="319">
        <v>0</v>
      </c>
      <c r="F19" s="319">
        <v>0</v>
      </c>
      <c r="G19" s="319">
        <v>0</v>
      </c>
      <c r="H19" s="319">
        <v>0</v>
      </c>
      <c r="I19" s="319">
        <v>0</v>
      </c>
      <c r="J19" s="319">
        <v>0</v>
      </c>
      <c r="K19" s="319">
        <v>0</v>
      </c>
    </row>
    <row r="20" spans="1:12" ht="18.75">
      <c r="A20" s="232">
        <v>12</v>
      </c>
      <c r="B20" s="473" t="s">
        <v>681</v>
      </c>
      <c r="C20" s="319">
        <v>0</v>
      </c>
      <c r="D20" s="319">
        <v>0</v>
      </c>
      <c r="E20" s="319">
        <v>0</v>
      </c>
      <c r="F20" s="319">
        <v>0</v>
      </c>
      <c r="G20" s="319">
        <v>0</v>
      </c>
      <c r="H20" s="319">
        <v>0</v>
      </c>
      <c r="I20" s="319">
        <v>0</v>
      </c>
      <c r="J20" s="319">
        <v>0</v>
      </c>
      <c r="K20" s="319">
        <v>0</v>
      </c>
    </row>
    <row r="21" spans="1:12" ht="18.75">
      <c r="A21" s="232">
        <v>13</v>
      </c>
      <c r="B21" s="473" t="s">
        <v>682</v>
      </c>
      <c r="C21" s="319">
        <v>2</v>
      </c>
      <c r="D21" s="319">
        <v>86</v>
      </c>
      <c r="E21" s="319">
        <v>9238</v>
      </c>
      <c r="F21" s="319">
        <v>93</v>
      </c>
      <c r="G21" s="319">
        <v>0</v>
      </c>
      <c r="H21" s="319">
        <v>0</v>
      </c>
      <c r="I21" s="319">
        <v>0</v>
      </c>
      <c r="J21" s="319">
        <v>0</v>
      </c>
      <c r="K21" s="319">
        <v>0</v>
      </c>
    </row>
    <row r="22" spans="1:12" ht="18.75">
      <c r="A22" s="232">
        <v>14</v>
      </c>
      <c r="B22" s="473" t="s">
        <v>683</v>
      </c>
      <c r="C22" s="319">
        <v>0</v>
      </c>
      <c r="D22" s="319">
        <v>0</v>
      </c>
      <c r="E22" s="319">
        <v>0</v>
      </c>
      <c r="F22" s="319">
        <v>0</v>
      </c>
      <c r="G22" s="319">
        <v>0</v>
      </c>
      <c r="H22" s="319">
        <v>0</v>
      </c>
      <c r="I22" s="319">
        <v>0</v>
      </c>
      <c r="J22" s="319">
        <v>0</v>
      </c>
      <c r="K22" s="319">
        <v>0</v>
      </c>
    </row>
    <row r="23" spans="1:12" ht="18.75">
      <c r="A23" s="232">
        <v>15</v>
      </c>
      <c r="B23" s="473" t="s">
        <v>684</v>
      </c>
      <c r="C23" s="319">
        <v>1</v>
      </c>
      <c r="D23" s="319">
        <v>89</v>
      </c>
      <c r="E23" s="319">
        <v>9963</v>
      </c>
      <c r="F23" s="319">
        <v>75</v>
      </c>
      <c r="G23" s="319">
        <v>0</v>
      </c>
      <c r="H23" s="319">
        <v>0</v>
      </c>
      <c r="I23" s="319">
        <v>0</v>
      </c>
      <c r="J23" s="319">
        <v>0</v>
      </c>
      <c r="K23" s="319">
        <v>0</v>
      </c>
    </row>
    <row r="24" spans="1:12" ht="18.75">
      <c r="A24" s="232">
        <v>16</v>
      </c>
      <c r="B24" s="473" t="s">
        <v>685</v>
      </c>
      <c r="C24" s="319">
        <v>0</v>
      </c>
      <c r="D24" s="319">
        <v>0</v>
      </c>
      <c r="E24" s="319">
        <v>0</v>
      </c>
      <c r="F24" s="319">
        <v>0</v>
      </c>
      <c r="G24" s="319">
        <v>0</v>
      </c>
      <c r="H24" s="319">
        <v>0</v>
      </c>
      <c r="I24" s="319">
        <v>0</v>
      </c>
      <c r="J24" s="319">
        <v>0</v>
      </c>
      <c r="K24" s="319">
        <v>0</v>
      </c>
    </row>
    <row r="25" spans="1:12" ht="18.75">
      <c r="A25" s="232">
        <v>17</v>
      </c>
      <c r="B25" s="473" t="s">
        <v>686</v>
      </c>
      <c r="C25" s="319">
        <v>0</v>
      </c>
      <c r="D25" s="319">
        <v>0</v>
      </c>
      <c r="E25" s="319">
        <v>0</v>
      </c>
      <c r="F25" s="319">
        <v>0</v>
      </c>
      <c r="G25" s="319">
        <v>0</v>
      </c>
      <c r="H25" s="319">
        <v>0</v>
      </c>
      <c r="I25" s="319">
        <v>0</v>
      </c>
      <c r="J25" s="319">
        <v>0</v>
      </c>
      <c r="K25" s="319">
        <v>0</v>
      </c>
    </row>
    <row r="26" spans="1:12" ht="18.75">
      <c r="A26" s="232">
        <v>18</v>
      </c>
      <c r="B26" s="473" t="s">
        <v>687</v>
      </c>
      <c r="C26" s="319">
        <v>0</v>
      </c>
      <c r="D26" s="319">
        <v>0</v>
      </c>
      <c r="E26" s="319">
        <v>0</v>
      </c>
      <c r="F26" s="319">
        <v>0</v>
      </c>
      <c r="G26" s="319">
        <v>0</v>
      </c>
      <c r="H26" s="319">
        <v>0</v>
      </c>
      <c r="I26" s="319">
        <v>0</v>
      </c>
      <c r="J26" s="319">
        <v>0</v>
      </c>
      <c r="K26" s="319">
        <v>0</v>
      </c>
    </row>
    <row r="27" spans="1:12" ht="18.75">
      <c r="A27" s="232">
        <v>19</v>
      </c>
      <c r="B27" s="473" t="s">
        <v>688</v>
      </c>
      <c r="C27" s="319">
        <v>7</v>
      </c>
      <c r="D27" s="319">
        <v>668</v>
      </c>
      <c r="E27" s="319">
        <v>61639</v>
      </c>
      <c r="F27" s="319">
        <v>628</v>
      </c>
      <c r="G27" s="319">
        <v>0</v>
      </c>
      <c r="H27" s="319">
        <v>0</v>
      </c>
      <c r="I27" s="319">
        <v>0</v>
      </c>
      <c r="J27" s="319">
        <v>0</v>
      </c>
      <c r="K27" s="319">
        <v>0</v>
      </c>
    </row>
    <row r="28" spans="1:12" ht="18.75">
      <c r="A28" s="232">
        <v>20</v>
      </c>
      <c r="B28" s="473" t="s">
        <v>689</v>
      </c>
      <c r="C28" s="544">
        <v>0</v>
      </c>
      <c r="D28" s="544">
        <v>0</v>
      </c>
      <c r="E28" s="544">
        <v>0</v>
      </c>
      <c r="F28" s="544">
        <v>0</v>
      </c>
      <c r="G28" s="544">
        <v>0</v>
      </c>
      <c r="H28" s="544">
        <v>0</v>
      </c>
      <c r="I28" s="544">
        <v>0</v>
      </c>
      <c r="J28" s="544">
        <v>0</v>
      </c>
      <c r="K28" s="544">
        <v>0</v>
      </c>
    </row>
    <row r="29" spans="1:12" ht="18.75">
      <c r="A29" s="232">
        <v>21</v>
      </c>
      <c r="B29" s="473" t="s">
        <v>690</v>
      </c>
      <c r="C29" s="319">
        <v>0</v>
      </c>
      <c r="D29" s="319">
        <v>0</v>
      </c>
      <c r="E29" s="319">
        <v>0</v>
      </c>
      <c r="F29" s="319">
        <v>0</v>
      </c>
      <c r="G29" s="319">
        <v>0</v>
      </c>
      <c r="H29" s="319">
        <v>0</v>
      </c>
      <c r="I29" s="319">
        <v>0</v>
      </c>
      <c r="J29" s="319">
        <v>0</v>
      </c>
      <c r="K29" s="319">
        <v>0</v>
      </c>
      <c r="L29" s="232">
        <v>0</v>
      </c>
    </row>
    <row r="30" spans="1:12" ht="18.75">
      <c r="A30" s="232">
        <v>22</v>
      </c>
      <c r="B30" s="473" t="s">
        <v>691</v>
      </c>
      <c r="C30" s="319">
        <v>2</v>
      </c>
      <c r="D30" s="319">
        <v>373</v>
      </c>
      <c r="E30" s="319">
        <v>36707</v>
      </c>
      <c r="F30" s="319">
        <v>95</v>
      </c>
      <c r="G30" s="319">
        <v>0</v>
      </c>
      <c r="H30" s="319">
        <v>0</v>
      </c>
      <c r="I30" s="319">
        <v>0</v>
      </c>
      <c r="J30" s="319">
        <v>0</v>
      </c>
      <c r="K30" s="319">
        <v>0</v>
      </c>
    </row>
    <row r="31" spans="1:12" ht="18.75">
      <c r="A31" s="232">
        <v>23</v>
      </c>
      <c r="B31" s="473" t="s">
        <v>692</v>
      </c>
      <c r="C31" s="319">
        <v>2</v>
      </c>
      <c r="D31" s="319">
        <v>405</v>
      </c>
      <c r="E31" s="319">
        <v>45990</v>
      </c>
      <c r="F31" s="319">
        <v>95</v>
      </c>
      <c r="G31" s="319">
        <v>0</v>
      </c>
      <c r="H31" s="319">
        <v>0</v>
      </c>
      <c r="I31" s="319">
        <v>0</v>
      </c>
      <c r="J31" s="319">
        <v>0</v>
      </c>
      <c r="K31" s="319">
        <v>0</v>
      </c>
    </row>
    <row r="32" spans="1:12" ht="18.75">
      <c r="A32" s="232">
        <v>24</v>
      </c>
      <c r="B32" s="473" t="s">
        <v>715</v>
      </c>
      <c r="C32" s="319">
        <v>0</v>
      </c>
      <c r="D32" s="319">
        <v>0</v>
      </c>
      <c r="E32" s="319">
        <v>0</v>
      </c>
      <c r="F32" s="319">
        <v>0</v>
      </c>
      <c r="G32" s="319">
        <v>0</v>
      </c>
      <c r="H32" s="319">
        <v>0</v>
      </c>
      <c r="I32" s="319">
        <v>0</v>
      </c>
      <c r="J32" s="319">
        <v>0</v>
      </c>
      <c r="K32" s="319">
        <v>0</v>
      </c>
    </row>
    <row r="33" spans="1:11" ht="18.75">
      <c r="A33" s="232">
        <v>25</v>
      </c>
      <c r="B33" s="473" t="s">
        <v>693</v>
      </c>
      <c r="C33" s="319">
        <v>1</v>
      </c>
      <c r="D33" s="319">
        <v>65</v>
      </c>
      <c r="E33" s="319">
        <v>7291</v>
      </c>
      <c r="F33" s="319">
        <v>72</v>
      </c>
      <c r="G33" s="319">
        <v>0</v>
      </c>
      <c r="H33" s="319">
        <v>0</v>
      </c>
      <c r="I33" s="319">
        <v>0</v>
      </c>
      <c r="J33" s="319">
        <v>0</v>
      </c>
      <c r="K33" s="319">
        <v>0</v>
      </c>
    </row>
    <row r="34" spans="1:11" ht="18.75">
      <c r="A34" s="232">
        <v>26</v>
      </c>
      <c r="B34" s="473" t="s">
        <v>694</v>
      </c>
      <c r="C34" s="319">
        <v>5</v>
      </c>
      <c r="D34" s="319">
        <v>108</v>
      </c>
      <c r="E34" s="319">
        <v>12698</v>
      </c>
      <c r="F34" s="319">
        <v>47</v>
      </c>
      <c r="G34" s="319">
        <v>0</v>
      </c>
      <c r="H34" s="319">
        <v>0</v>
      </c>
      <c r="I34" s="319">
        <v>0</v>
      </c>
      <c r="J34" s="319">
        <v>0</v>
      </c>
      <c r="K34" s="319">
        <v>0</v>
      </c>
    </row>
    <row r="35" spans="1:11" ht="18.75">
      <c r="A35" s="232">
        <v>27</v>
      </c>
      <c r="B35" s="473" t="s">
        <v>695</v>
      </c>
      <c r="C35" s="319">
        <v>0</v>
      </c>
      <c r="D35" s="319">
        <v>0</v>
      </c>
      <c r="E35" s="319">
        <v>0</v>
      </c>
      <c r="F35" s="319">
        <v>0</v>
      </c>
      <c r="G35" s="319">
        <v>0</v>
      </c>
      <c r="H35" s="319">
        <v>0</v>
      </c>
      <c r="I35" s="319">
        <v>0</v>
      </c>
      <c r="J35" s="319">
        <v>0</v>
      </c>
      <c r="K35" s="319">
        <v>0</v>
      </c>
    </row>
    <row r="36" spans="1:11" ht="18.75">
      <c r="A36" s="232">
        <v>28</v>
      </c>
      <c r="B36" s="473" t="s">
        <v>696</v>
      </c>
      <c r="C36" s="319">
        <v>0</v>
      </c>
      <c r="D36" s="319">
        <v>0</v>
      </c>
      <c r="E36" s="319">
        <v>0</v>
      </c>
      <c r="F36" s="319">
        <v>0</v>
      </c>
      <c r="G36" s="319">
        <v>0</v>
      </c>
      <c r="H36" s="319">
        <v>0</v>
      </c>
      <c r="I36" s="319">
        <v>0</v>
      </c>
      <c r="J36" s="319">
        <v>0</v>
      </c>
      <c r="K36" s="319">
        <v>0</v>
      </c>
    </row>
    <row r="37" spans="1:11" ht="18.75">
      <c r="A37" s="232">
        <v>29</v>
      </c>
      <c r="B37" s="473" t="s">
        <v>716</v>
      </c>
      <c r="C37" s="319">
        <v>0</v>
      </c>
      <c r="D37" s="319">
        <v>0</v>
      </c>
      <c r="E37" s="319">
        <v>0</v>
      </c>
      <c r="F37" s="319">
        <v>0</v>
      </c>
      <c r="G37" s="319">
        <v>0</v>
      </c>
      <c r="H37" s="319">
        <v>0</v>
      </c>
      <c r="I37" s="319">
        <v>0</v>
      </c>
      <c r="J37" s="319">
        <v>0</v>
      </c>
      <c r="K37" s="319">
        <v>0</v>
      </c>
    </row>
    <row r="38" spans="1:11" ht="18.75">
      <c r="A38" s="232">
        <v>30</v>
      </c>
      <c r="B38" s="473" t="s">
        <v>697</v>
      </c>
      <c r="C38" s="319">
        <v>1</v>
      </c>
      <c r="D38" s="319">
        <v>112</v>
      </c>
      <c r="E38" s="319">
        <v>13098</v>
      </c>
      <c r="F38" s="319">
        <v>124</v>
      </c>
      <c r="G38" s="319">
        <v>0</v>
      </c>
      <c r="H38" s="319">
        <v>0</v>
      </c>
      <c r="I38" s="319">
        <v>0</v>
      </c>
      <c r="J38" s="319">
        <v>0</v>
      </c>
      <c r="K38" s="319">
        <v>0</v>
      </c>
    </row>
    <row r="39" spans="1:11" ht="18.75">
      <c r="A39" s="232">
        <v>31</v>
      </c>
      <c r="B39" s="473" t="s">
        <v>698</v>
      </c>
      <c r="C39" s="319">
        <v>0</v>
      </c>
      <c r="D39" s="319">
        <v>0</v>
      </c>
      <c r="E39" s="319">
        <v>0</v>
      </c>
      <c r="F39" s="319">
        <v>0</v>
      </c>
      <c r="G39" s="319">
        <v>0</v>
      </c>
      <c r="H39" s="319">
        <v>0</v>
      </c>
      <c r="I39" s="319">
        <v>0</v>
      </c>
      <c r="J39" s="319">
        <v>0</v>
      </c>
      <c r="K39" s="319">
        <v>0</v>
      </c>
    </row>
    <row r="40" spans="1:11" ht="18.75">
      <c r="A40" s="232">
        <v>32</v>
      </c>
      <c r="B40" s="473" t="s">
        <v>699</v>
      </c>
      <c r="C40" s="319">
        <v>0</v>
      </c>
      <c r="D40" s="319">
        <v>0</v>
      </c>
      <c r="E40" s="319">
        <v>0</v>
      </c>
      <c r="F40" s="319">
        <v>0</v>
      </c>
      <c r="G40" s="319">
        <v>0</v>
      </c>
      <c r="H40" s="319">
        <v>0</v>
      </c>
      <c r="I40" s="319">
        <v>0</v>
      </c>
      <c r="J40" s="319">
        <v>0</v>
      </c>
      <c r="K40" s="319">
        <v>0</v>
      </c>
    </row>
    <row r="41" spans="1:11" ht="18.75">
      <c r="A41" s="232">
        <v>33</v>
      </c>
      <c r="B41" s="473" t="s">
        <v>700</v>
      </c>
      <c r="C41" s="319">
        <v>4</v>
      </c>
      <c r="D41" s="319">
        <v>73</v>
      </c>
      <c r="E41" s="319">
        <v>6124</v>
      </c>
      <c r="F41" s="319">
        <v>0</v>
      </c>
      <c r="G41" s="319">
        <v>0</v>
      </c>
      <c r="H41" s="319">
        <v>0</v>
      </c>
      <c r="I41" s="319">
        <v>0</v>
      </c>
      <c r="J41" s="319">
        <v>0</v>
      </c>
      <c r="K41" s="319">
        <v>0</v>
      </c>
    </row>
    <row r="42" spans="1:11" ht="18.75">
      <c r="A42" s="232">
        <v>34</v>
      </c>
      <c r="B42" s="473" t="s">
        <v>701</v>
      </c>
      <c r="C42" s="319">
        <v>0</v>
      </c>
      <c r="D42" s="319">
        <v>0</v>
      </c>
      <c r="E42" s="319">
        <v>0</v>
      </c>
      <c r="F42" s="319">
        <v>0</v>
      </c>
      <c r="G42" s="319">
        <v>0</v>
      </c>
      <c r="H42" s="319">
        <v>0</v>
      </c>
      <c r="I42" s="319">
        <v>0</v>
      </c>
      <c r="J42" s="319">
        <v>0</v>
      </c>
      <c r="K42" s="319">
        <v>0</v>
      </c>
    </row>
    <row r="43" spans="1:11" ht="18.75">
      <c r="A43" s="232">
        <v>35</v>
      </c>
      <c r="B43" s="473" t="s">
        <v>702</v>
      </c>
      <c r="C43" s="319">
        <v>0</v>
      </c>
      <c r="D43" s="319">
        <v>0</v>
      </c>
      <c r="E43" s="319">
        <v>0</v>
      </c>
      <c r="F43" s="319">
        <v>0</v>
      </c>
      <c r="G43" s="319">
        <v>0</v>
      </c>
      <c r="H43" s="319">
        <v>0</v>
      </c>
      <c r="I43" s="319">
        <v>0</v>
      </c>
      <c r="J43" s="319">
        <v>0</v>
      </c>
      <c r="K43" s="319">
        <v>0</v>
      </c>
    </row>
    <row r="44" spans="1:11" ht="18.75">
      <c r="A44" s="232">
        <v>36</v>
      </c>
      <c r="B44" s="473" t="s">
        <v>717</v>
      </c>
      <c r="C44" s="319">
        <v>1</v>
      </c>
      <c r="D44" s="319">
        <v>70</v>
      </c>
      <c r="E44" s="319">
        <v>6139</v>
      </c>
      <c r="F44" s="319">
        <v>0</v>
      </c>
      <c r="G44" s="319">
        <v>0</v>
      </c>
      <c r="H44" s="319">
        <v>0</v>
      </c>
      <c r="I44" s="319">
        <v>0</v>
      </c>
      <c r="J44" s="319">
        <v>0</v>
      </c>
      <c r="K44" s="319">
        <v>0</v>
      </c>
    </row>
    <row r="45" spans="1:11" ht="18.75">
      <c r="A45" s="232">
        <v>37</v>
      </c>
      <c r="B45" s="473" t="s">
        <v>703</v>
      </c>
      <c r="C45" s="319">
        <v>1</v>
      </c>
      <c r="D45" s="319">
        <v>140</v>
      </c>
      <c r="E45" s="319">
        <v>12179</v>
      </c>
      <c r="F45" s="319">
        <v>269</v>
      </c>
      <c r="G45" s="319">
        <v>0</v>
      </c>
      <c r="H45" s="319">
        <v>0</v>
      </c>
      <c r="I45" s="319">
        <v>0</v>
      </c>
      <c r="J45" s="319">
        <v>0</v>
      </c>
      <c r="K45" s="319">
        <v>0</v>
      </c>
    </row>
    <row r="46" spans="1:11" ht="18.75">
      <c r="A46" s="232">
        <v>38</v>
      </c>
      <c r="B46" s="473" t="s">
        <v>704</v>
      </c>
      <c r="C46" s="319">
        <v>0</v>
      </c>
      <c r="D46" s="319">
        <v>0</v>
      </c>
      <c r="E46" s="319">
        <v>0</v>
      </c>
      <c r="F46" s="319">
        <v>0</v>
      </c>
      <c r="G46" s="319">
        <v>0</v>
      </c>
      <c r="H46" s="319">
        <v>0</v>
      </c>
      <c r="I46" s="319">
        <v>0</v>
      </c>
      <c r="J46" s="319">
        <v>0</v>
      </c>
      <c r="K46" s="319">
        <v>0</v>
      </c>
    </row>
    <row r="47" spans="1:11" ht="18.75">
      <c r="A47" s="232">
        <v>39</v>
      </c>
      <c r="B47" s="473" t="s">
        <v>705</v>
      </c>
      <c r="C47" s="450">
        <v>1</v>
      </c>
      <c r="D47" s="450">
        <v>101</v>
      </c>
      <c r="E47" s="450">
        <v>8890</v>
      </c>
      <c r="F47" s="450">
        <v>0</v>
      </c>
      <c r="G47" s="450">
        <v>0</v>
      </c>
      <c r="H47" s="450">
        <v>0</v>
      </c>
      <c r="I47" s="450">
        <v>0</v>
      </c>
      <c r="J47" s="450">
        <v>0</v>
      </c>
      <c r="K47" s="450">
        <v>0</v>
      </c>
    </row>
    <row r="48" spans="1:11" ht="18.75">
      <c r="A48" s="232">
        <v>40</v>
      </c>
      <c r="B48" s="473" t="s">
        <v>706</v>
      </c>
      <c r="C48" s="450">
        <v>0</v>
      </c>
      <c r="D48" s="450">
        <v>0</v>
      </c>
      <c r="E48" s="450">
        <v>0</v>
      </c>
      <c r="F48" s="450">
        <v>0</v>
      </c>
      <c r="G48" s="450">
        <v>0</v>
      </c>
      <c r="H48" s="450">
        <v>0</v>
      </c>
      <c r="I48" s="450">
        <v>0</v>
      </c>
      <c r="J48" s="450">
        <v>0</v>
      </c>
      <c r="K48" s="450">
        <v>0</v>
      </c>
    </row>
    <row r="49" spans="1:11" ht="18.75">
      <c r="A49" s="232">
        <v>41</v>
      </c>
      <c r="B49" s="473" t="s">
        <v>707</v>
      </c>
      <c r="C49" s="450">
        <v>0</v>
      </c>
      <c r="D49" s="450">
        <v>0</v>
      </c>
      <c r="E49" s="450">
        <v>0</v>
      </c>
      <c r="F49" s="450">
        <v>0</v>
      </c>
      <c r="G49" s="450">
        <v>0</v>
      </c>
      <c r="H49" s="450">
        <v>0</v>
      </c>
      <c r="I49" s="450">
        <v>0</v>
      </c>
      <c r="J49" s="450">
        <v>0</v>
      </c>
      <c r="K49" s="450">
        <v>0</v>
      </c>
    </row>
    <row r="50" spans="1:11" ht="18.75">
      <c r="A50" s="232">
        <v>42</v>
      </c>
      <c r="B50" s="473" t="s">
        <v>708</v>
      </c>
      <c r="C50" s="450">
        <v>0</v>
      </c>
      <c r="D50" s="450">
        <v>0</v>
      </c>
      <c r="E50" s="450">
        <v>0</v>
      </c>
      <c r="F50" s="450">
        <v>0</v>
      </c>
      <c r="G50" s="450">
        <v>0</v>
      </c>
      <c r="H50" s="450">
        <v>0</v>
      </c>
      <c r="I50" s="450">
        <v>0</v>
      </c>
      <c r="J50" s="450">
        <v>0</v>
      </c>
      <c r="K50" s="450">
        <v>0</v>
      </c>
    </row>
    <row r="51" spans="1:11" ht="18.75">
      <c r="A51" s="232">
        <v>43</v>
      </c>
      <c r="B51" s="473" t="s">
        <v>709</v>
      </c>
      <c r="C51" s="450">
        <v>2</v>
      </c>
      <c r="D51" s="450">
        <v>70</v>
      </c>
      <c r="E51" s="450">
        <v>5346</v>
      </c>
      <c r="F51" s="450">
        <v>60</v>
      </c>
      <c r="G51" s="450">
        <v>0</v>
      </c>
      <c r="H51" s="450">
        <v>0</v>
      </c>
      <c r="I51" s="450">
        <v>0</v>
      </c>
      <c r="J51" s="450">
        <v>0</v>
      </c>
      <c r="K51" s="450">
        <v>0</v>
      </c>
    </row>
    <row r="52" spans="1:11" ht="18.75">
      <c r="A52" s="232">
        <v>44</v>
      </c>
      <c r="B52" s="473" t="s">
        <v>711</v>
      </c>
      <c r="C52" s="450">
        <v>0</v>
      </c>
      <c r="D52" s="450">
        <v>0</v>
      </c>
      <c r="E52" s="450">
        <v>0</v>
      </c>
      <c r="F52" s="450">
        <v>0</v>
      </c>
      <c r="G52" s="450">
        <v>0</v>
      </c>
      <c r="H52" s="450">
        <v>0</v>
      </c>
      <c r="I52" s="450">
        <v>0</v>
      </c>
      <c r="J52" s="450">
        <v>0</v>
      </c>
      <c r="K52" s="450">
        <v>0</v>
      </c>
    </row>
    <row r="53" spans="1:11" ht="18.75">
      <c r="A53" s="232">
        <v>45</v>
      </c>
      <c r="B53" s="473" t="s">
        <v>710</v>
      </c>
      <c r="C53" s="450">
        <v>0</v>
      </c>
      <c r="D53" s="450">
        <v>0</v>
      </c>
      <c r="E53" s="450">
        <v>0</v>
      </c>
      <c r="F53" s="450">
        <v>0</v>
      </c>
      <c r="G53" s="450">
        <v>0</v>
      </c>
      <c r="H53" s="450">
        <v>0</v>
      </c>
      <c r="I53" s="450">
        <v>0</v>
      </c>
      <c r="J53" s="450">
        <v>0</v>
      </c>
      <c r="K53" s="450">
        <v>0</v>
      </c>
    </row>
    <row r="54" spans="1:11" ht="18.75">
      <c r="A54" s="232">
        <v>46</v>
      </c>
      <c r="B54" s="473" t="s">
        <v>712</v>
      </c>
      <c r="C54" s="450">
        <v>1</v>
      </c>
      <c r="D54" s="450">
        <v>36</v>
      </c>
      <c r="E54" s="450">
        <v>3287</v>
      </c>
      <c r="F54" s="450">
        <v>0</v>
      </c>
      <c r="G54" s="450">
        <v>0</v>
      </c>
      <c r="H54" s="450">
        <v>0</v>
      </c>
      <c r="I54" s="450">
        <v>0</v>
      </c>
      <c r="J54" s="450">
        <v>0</v>
      </c>
      <c r="K54" s="450">
        <v>0</v>
      </c>
    </row>
    <row r="55" spans="1:11" ht="18.75">
      <c r="A55" s="232">
        <v>47</v>
      </c>
      <c r="B55" s="473" t="s">
        <v>713</v>
      </c>
      <c r="C55" s="450">
        <v>0</v>
      </c>
      <c r="D55" s="450">
        <v>0</v>
      </c>
      <c r="E55" s="450">
        <v>0</v>
      </c>
      <c r="F55" s="450">
        <v>81</v>
      </c>
      <c r="G55" s="450">
        <v>0</v>
      </c>
      <c r="H55" s="450">
        <v>0</v>
      </c>
      <c r="I55" s="450">
        <v>0</v>
      </c>
      <c r="J55" s="450">
        <v>0</v>
      </c>
      <c r="K55" s="450">
        <v>0</v>
      </c>
    </row>
    <row r="56" spans="1:11" ht="18.75">
      <c r="A56" s="232">
        <v>48</v>
      </c>
      <c r="B56" s="473" t="s">
        <v>718</v>
      </c>
      <c r="C56" s="450">
        <v>0</v>
      </c>
      <c r="D56" s="450">
        <v>6</v>
      </c>
      <c r="E56" s="450">
        <v>1412</v>
      </c>
      <c r="F56" s="450">
        <v>0</v>
      </c>
      <c r="G56" s="450">
        <v>0</v>
      </c>
      <c r="H56" s="450">
        <v>0</v>
      </c>
      <c r="I56" s="450">
        <v>0</v>
      </c>
      <c r="J56" s="450">
        <v>0</v>
      </c>
      <c r="K56" s="450">
        <v>0</v>
      </c>
    </row>
    <row r="57" spans="1:11" ht="18.75">
      <c r="A57" s="232">
        <v>49</v>
      </c>
      <c r="B57" s="473" t="s">
        <v>719</v>
      </c>
      <c r="C57" s="450">
        <v>4</v>
      </c>
      <c r="D57" s="450">
        <v>219</v>
      </c>
      <c r="E57" s="450">
        <v>19642</v>
      </c>
      <c r="F57" s="450">
        <v>128</v>
      </c>
      <c r="G57" s="450">
        <v>0</v>
      </c>
      <c r="H57" s="450">
        <v>0</v>
      </c>
      <c r="I57" s="450">
        <v>0</v>
      </c>
      <c r="J57" s="450">
        <v>0</v>
      </c>
      <c r="K57" s="450">
        <v>0</v>
      </c>
    </row>
    <row r="58" spans="1:11" ht="18.75">
      <c r="A58" s="232">
        <v>50</v>
      </c>
      <c r="B58" s="473" t="s">
        <v>714</v>
      </c>
      <c r="C58" s="450">
        <v>0</v>
      </c>
      <c r="D58" s="450">
        <v>0</v>
      </c>
      <c r="E58" s="450">
        <v>0</v>
      </c>
      <c r="F58" s="450">
        <v>0</v>
      </c>
      <c r="G58" s="450">
        <v>0</v>
      </c>
      <c r="H58" s="450">
        <v>0</v>
      </c>
      <c r="I58" s="450">
        <v>0</v>
      </c>
      <c r="J58" s="450">
        <v>0</v>
      </c>
      <c r="K58" s="450">
        <v>0</v>
      </c>
    </row>
    <row r="59" spans="1:11" ht="18.75">
      <c r="A59" s="232">
        <v>51</v>
      </c>
      <c r="B59" s="473" t="s">
        <v>720</v>
      </c>
      <c r="C59" s="450">
        <v>0</v>
      </c>
      <c r="D59" s="450">
        <v>0</v>
      </c>
      <c r="E59" s="450">
        <v>0</v>
      </c>
      <c r="F59" s="450">
        <v>0</v>
      </c>
      <c r="G59" s="450">
        <v>0</v>
      </c>
      <c r="H59" s="450">
        <v>0</v>
      </c>
      <c r="I59" s="450">
        <v>0</v>
      </c>
      <c r="J59" s="450">
        <v>0</v>
      </c>
      <c r="K59" s="450">
        <v>0</v>
      </c>
    </row>
    <row r="60" spans="1:11">
      <c r="A60" s="31" t="s">
        <v>19</v>
      </c>
      <c r="B60" s="9"/>
      <c r="C60" s="8">
        <v>38</v>
      </c>
      <c r="D60" s="8">
        <v>3490</v>
      </c>
      <c r="E60" s="8">
        <v>356718</v>
      </c>
      <c r="F60" s="8">
        <v>1954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</row>
    <row r="62" spans="1:11">
      <c r="A62" s="15"/>
    </row>
    <row r="64" spans="1:11">
      <c r="A64" s="526"/>
      <c r="B64" s="526"/>
      <c r="C64" s="526"/>
      <c r="D64" s="526"/>
      <c r="I64" s="1354" t="s">
        <v>13</v>
      </c>
      <c r="J64" s="1354"/>
      <c r="K64" s="1354"/>
    </row>
    <row r="65" spans="1:12" ht="15" customHeight="1">
      <c r="A65" s="526"/>
      <c r="B65" s="526"/>
      <c r="C65" s="526"/>
      <c r="D65" s="526"/>
      <c r="I65" s="1354" t="s">
        <v>14</v>
      </c>
      <c r="J65" s="1354"/>
      <c r="K65" s="1354"/>
      <c r="L65" s="545"/>
    </row>
    <row r="66" spans="1:12" ht="15" customHeight="1">
      <c r="A66" s="526"/>
      <c r="B66" s="526"/>
      <c r="C66" s="526"/>
      <c r="D66" s="526"/>
      <c r="I66" s="1354" t="s">
        <v>77</v>
      </c>
      <c r="J66" s="1354"/>
      <c r="K66" s="1354"/>
      <c r="L66" s="545"/>
    </row>
    <row r="67" spans="1:12">
      <c r="A67" s="526" t="s">
        <v>12</v>
      </c>
      <c r="C67" s="526"/>
      <c r="D67" s="526"/>
      <c r="I67" s="1402" t="s">
        <v>76</v>
      </c>
      <c r="J67" s="1402"/>
      <c r="K67" s="546"/>
    </row>
  </sheetData>
  <mergeCells count="14">
    <mergeCell ref="I64:K64"/>
    <mergeCell ref="I65:K65"/>
    <mergeCell ref="I66:K66"/>
    <mergeCell ref="I67:J67"/>
    <mergeCell ref="A1:I1"/>
    <mergeCell ref="J1:K1"/>
    <mergeCell ref="A2:K2"/>
    <mergeCell ref="A4:K4"/>
    <mergeCell ref="J5:L5"/>
    <mergeCell ref="A6:A7"/>
    <mergeCell ref="B6:B7"/>
    <mergeCell ref="C6:C7"/>
    <mergeCell ref="D6:H6"/>
    <mergeCell ref="I6:K6"/>
  </mergeCells>
  <printOptions horizontalCentered="1"/>
  <pageMargins left="0.16" right="0.3" top="0.23622047244094499" bottom="0" header="0.31496062992126" footer="0.31496062992126"/>
  <pageSetup paperSize="9" scale="80" orientation="landscape" r:id="rId1"/>
  <rowBreaks count="1" manualBreakCount="1">
    <brk id="33" max="10" man="1"/>
  </row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view="pageBreakPreview" topLeftCell="A43" zoomScale="80" zoomScaleSheetLayoutView="80" workbookViewId="0">
      <selection activeCell="E63" sqref="E63"/>
    </sheetView>
  </sheetViews>
  <sheetFormatPr defaultRowHeight="12.75"/>
  <cols>
    <col min="1" max="1" width="7.85546875" customWidth="1"/>
    <col min="2" max="2" width="14.5703125" customWidth="1"/>
    <col min="4" max="4" width="20.85546875" customWidth="1"/>
    <col min="7" max="7" width="12.28515625" customWidth="1"/>
    <col min="8" max="8" width="11.5703125" customWidth="1"/>
    <col min="9" max="12" width="10.42578125" customWidth="1"/>
    <col min="13" max="13" width="11" customWidth="1"/>
    <col min="14" max="14" width="10" customWidth="1"/>
    <col min="15" max="15" width="11.85546875" customWidth="1"/>
  </cols>
  <sheetData>
    <row r="1" spans="1:15" ht="18">
      <c r="A1" s="1141" t="s">
        <v>0</v>
      </c>
      <c r="B1" s="1141"/>
      <c r="C1" s="1141"/>
      <c r="D1" s="1141"/>
      <c r="E1" s="1141"/>
      <c r="F1" s="1141"/>
      <c r="G1" s="1141"/>
      <c r="H1" s="1141"/>
      <c r="I1" s="1141"/>
      <c r="J1" s="1141"/>
      <c r="K1" s="1141"/>
      <c r="L1" s="1141"/>
      <c r="M1" s="1141"/>
      <c r="N1" s="1141"/>
      <c r="O1" s="272" t="s">
        <v>520</v>
      </c>
    </row>
    <row r="2" spans="1:15" ht="21">
      <c r="A2" s="1142" t="s">
        <v>546</v>
      </c>
      <c r="B2" s="1142"/>
      <c r="C2" s="1142"/>
      <c r="D2" s="1142"/>
      <c r="E2" s="1142"/>
      <c r="F2" s="1142"/>
      <c r="G2" s="1142"/>
      <c r="H2" s="1142"/>
      <c r="I2" s="1142"/>
      <c r="J2" s="1142"/>
      <c r="K2" s="1142"/>
      <c r="L2" s="1142"/>
      <c r="M2" s="1142"/>
      <c r="N2" s="1142"/>
      <c r="O2" s="1142"/>
    </row>
    <row r="3" spans="1:15" ht="15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</row>
    <row r="4" spans="1:15" ht="18">
      <c r="A4" s="1141" t="s">
        <v>519</v>
      </c>
      <c r="B4" s="1141"/>
      <c r="C4" s="1141"/>
      <c r="D4" s="1141"/>
      <c r="E4" s="1141"/>
      <c r="F4" s="1141"/>
      <c r="G4" s="1141"/>
      <c r="H4" s="1141"/>
      <c r="I4" s="1141"/>
      <c r="J4" s="1141"/>
      <c r="K4" s="1141"/>
      <c r="L4" s="1141"/>
      <c r="M4" s="1141"/>
      <c r="N4" s="1141"/>
      <c r="O4" s="1141"/>
    </row>
    <row r="5" spans="1:15" ht="15">
      <c r="A5" s="229" t="s">
        <v>745</v>
      </c>
      <c r="B5" s="229"/>
      <c r="C5" s="229"/>
      <c r="D5" s="229"/>
      <c r="E5" s="229"/>
      <c r="F5" s="229"/>
      <c r="G5" s="229"/>
      <c r="H5" s="229"/>
      <c r="I5" s="229"/>
      <c r="J5" s="229"/>
      <c r="K5" s="228"/>
      <c r="M5" s="1206" t="s">
        <v>746</v>
      </c>
      <c r="N5" s="1206"/>
      <c r="O5" s="1206"/>
    </row>
    <row r="6" spans="1:15" ht="44.25" customHeight="1">
      <c r="A6" s="1209" t="s">
        <v>2</v>
      </c>
      <c r="B6" s="1209" t="s">
        <v>3</v>
      </c>
      <c r="C6" s="1209" t="s">
        <v>300</v>
      </c>
      <c r="D6" s="1207" t="s">
        <v>301</v>
      </c>
      <c r="E6" s="1207" t="s">
        <v>302</v>
      </c>
      <c r="F6" s="1207" t="s">
        <v>303</v>
      </c>
      <c r="G6" s="1207" t="s">
        <v>304</v>
      </c>
      <c r="H6" s="1209" t="s">
        <v>305</v>
      </c>
      <c r="I6" s="1209"/>
      <c r="J6" s="1209" t="s">
        <v>306</v>
      </c>
      <c r="K6" s="1209"/>
      <c r="L6" s="1209" t="s">
        <v>307</v>
      </c>
      <c r="M6" s="1209"/>
      <c r="N6" s="1209" t="s">
        <v>308</v>
      </c>
      <c r="O6" s="1209"/>
    </row>
    <row r="7" spans="1:15" ht="54" customHeight="1">
      <c r="A7" s="1209"/>
      <c r="B7" s="1209"/>
      <c r="C7" s="1209"/>
      <c r="D7" s="1208"/>
      <c r="E7" s="1208"/>
      <c r="F7" s="1208"/>
      <c r="G7" s="1208"/>
      <c r="H7" s="263" t="s">
        <v>309</v>
      </c>
      <c r="I7" s="263" t="s">
        <v>310</v>
      </c>
      <c r="J7" s="263" t="s">
        <v>309</v>
      </c>
      <c r="K7" s="263" t="s">
        <v>310</v>
      </c>
      <c r="L7" s="263" t="s">
        <v>309</v>
      </c>
      <c r="M7" s="263" t="s">
        <v>310</v>
      </c>
      <c r="N7" s="263" t="s">
        <v>309</v>
      </c>
      <c r="O7" s="263" t="s">
        <v>310</v>
      </c>
    </row>
    <row r="8" spans="1:15" ht="15">
      <c r="A8" s="232" t="s">
        <v>253</v>
      </c>
      <c r="B8" s="232" t="s">
        <v>254</v>
      </c>
      <c r="C8" s="232" t="s">
        <v>255</v>
      </c>
      <c r="D8" s="232" t="s">
        <v>256</v>
      </c>
      <c r="E8" s="232" t="s">
        <v>257</v>
      </c>
      <c r="F8" s="232" t="s">
        <v>258</v>
      </c>
      <c r="G8" s="232" t="s">
        <v>259</v>
      </c>
      <c r="H8" s="232" t="s">
        <v>260</v>
      </c>
      <c r="I8" s="232" t="s">
        <v>281</v>
      </c>
      <c r="J8" s="232" t="s">
        <v>282</v>
      </c>
      <c r="K8" s="232" t="s">
        <v>283</v>
      </c>
      <c r="L8" s="232" t="s">
        <v>311</v>
      </c>
      <c r="M8" s="232" t="s">
        <v>312</v>
      </c>
      <c r="N8" s="232" t="s">
        <v>313</v>
      </c>
      <c r="O8" s="232" t="s">
        <v>314</v>
      </c>
    </row>
    <row r="9" spans="1:15">
      <c r="A9" s="355">
        <v>1</v>
      </c>
      <c r="B9" s="360" t="s">
        <v>670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</row>
    <row r="10" spans="1:15">
      <c r="A10" s="355">
        <v>2</v>
      </c>
      <c r="B10" s="360" t="s">
        <v>671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</row>
    <row r="11" spans="1:15">
      <c r="A11" s="355">
        <v>3</v>
      </c>
      <c r="B11" s="360" t="s">
        <v>672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</row>
    <row r="12" spans="1:15">
      <c r="A12" s="355">
        <v>4</v>
      </c>
      <c r="B12" s="360" t="s">
        <v>673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</row>
    <row r="13" spans="1:15">
      <c r="A13" s="355">
        <v>5</v>
      </c>
      <c r="B13" s="360" t="s">
        <v>674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</row>
    <row r="14" spans="1:15">
      <c r="A14" s="355">
        <v>6</v>
      </c>
      <c r="B14" s="360" t="s">
        <v>675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</row>
    <row r="15" spans="1:15">
      <c r="A15" s="355">
        <v>7</v>
      </c>
      <c r="B15" s="360" t="s">
        <v>676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</row>
    <row r="16" spans="1:15">
      <c r="A16" s="355">
        <v>8</v>
      </c>
      <c r="B16" s="360" t="s">
        <v>677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</row>
    <row r="17" spans="1:15" ht="51">
      <c r="A17" s="355">
        <v>9</v>
      </c>
      <c r="B17" s="360" t="s">
        <v>678</v>
      </c>
      <c r="C17" s="9">
        <v>2</v>
      </c>
      <c r="D17" s="167" t="s">
        <v>736</v>
      </c>
      <c r="E17" s="9">
        <v>843</v>
      </c>
      <c r="F17" s="9">
        <v>71911</v>
      </c>
      <c r="G17" s="20" t="s">
        <v>737</v>
      </c>
      <c r="H17" s="9">
        <v>594.48</v>
      </c>
      <c r="I17" s="9">
        <v>654.21</v>
      </c>
      <c r="J17" s="9">
        <v>235.12</v>
      </c>
      <c r="K17" s="9">
        <v>270.92</v>
      </c>
      <c r="L17" s="9">
        <v>0</v>
      </c>
      <c r="M17" s="9">
        <v>0</v>
      </c>
      <c r="N17" s="9">
        <v>0</v>
      </c>
      <c r="O17" s="9">
        <v>0</v>
      </c>
    </row>
    <row r="18" spans="1:15">
      <c r="A18" s="355">
        <v>10</v>
      </c>
      <c r="B18" s="360" t="s">
        <v>679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1:15">
      <c r="A19" s="355">
        <v>11</v>
      </c>
      <c r="B19" s="360" t="s">
        <v>680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</row>
    <row r="20" spans="1:15">
      <c r="A20" s="355">
        <v>12</v>
      </c>
      <c r="B20" s="360" t="s">
        <v>681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</row>
    <row r="21" spans="1:15">
      <c r="A21" s="355">
        <v>13</v>
      </c>
      <c r="B21" s="360" t="s">
        <v>682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</row>
    <row r="22" spans="1:15">
      <c r="A22" s="355">
        <v>14</v>
      </c>
      <c r="B22" s="360" t="s">
        <v>683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</row>
    <row r="23" spans="1:15">
      <c r="A23" s="355">
        <v>15</v>
      </c>
      <c r="B23" s="360" t="s">
        <v>684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</row>
    <row r="24" spans="1:15">
      <c r="A24" s="355">
        <v>16</v>
      </c>
      <c r="B24" s="360" t="s">
        <v>685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1:15">
      <c r="A25" s="355">
        <v>17</v>
      </c>
      <c r="B25" s="360" t="s">
        <v>686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</row>
    <row r="26" spans="1:15">
      <c r="A26" s="355">
        <v>18</v>
      </c>
      <c r="B26" s="360" t="s">
        <v>687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</row>
    <row r="27" spans="1:15" ht="25.5">
      <c r="A27" s="355">
        <v>19</v>
      </c>
      <c r="B27" s="360" t="s">
        <v>688</v>
      </c>
      <c r="C27" s="9">
        <v>1</v>
      </c>
      <c r="D27" s="386" t="s">
        <v>741</v>
      </c>
      <c r="E27" s="9">
        <v>557</v>
      </c>
      <c r="F27" s="373">
        <v>43636</v>
      </c>
      <c r="G27" s="9">
        <v>20</v>
      </c>
      <c r="H27" s="9">
        <v>543.05999999999995</v>
      </c>
      <c r="I27" s="9">
        <v>588.32000000000005</v>
      </c>
      <c r="J27" s="9">
        <v>224.02</v>
      </c>
      <c r="K27" s="9">
        <v>242.69</v>
      </c>
      <c r="L27" s="9">
        <v>15.24</v>
      </c>
      <c r="M27" s="9">
        <v>35.56</v>
      </c>
      <c r="N27" s="9">
        <v>0</v>
      </c>
      <c r="O27" s="9">
        <v>0</v>
      </c>
    </row>
    <row r="28" spans="1:15">
      <c r="A28" s="355">
        <v>20</v>
      </c>
      <c r="B28" s="360" t="s">
        <v>689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</row>
    <row r="29" spans="1:15">
      <c r="A29" s="355">
        <v>21</v>
      </c>
      <c r="B29" s="360" t="s">
        <v>690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</row>
    <row r="30" spans="1:15" ht="25.5">
      <c r="A30" s="355">
        <v>22</v>
      </c>
      <c r="B30" s="360" t="s">
        <v>691</v>
      </c>
      <c r="C30" s="9">
        <v>2</v>
      </c>
      <c r="D30" s="167" t="s">
        <v>722</v>
      </c>
      <c r="E30" s="9">
        <v>327</v>
      </c>
      <c r="F30" s="9">
        <v>37045</v>
      </c>
      <c r="G30" s="20" t="s">
        <v>723</v>
      </c>
      <c r="H30" s="9">
        <v>351.94</v>
      </c>
      <c r="I30" s="9">
        <v>562.57000000000005</v>
      </c>
      <c r="J30" s="9">
        <v>105.51</v>
      </c>
      <c r="K30" s="9">
        <v>231.38</v>
      </c>
      <c r="L30" s="9">
        <v>26.25</v>
      </c>
      <c r="M30" s="9">
        <v>26.25</v>
      </c>
      <c r="N30" s="9">
        <v>0</v>
      </c>
      <c r="O30" s="9">
        <v>0</v>
      </c>
    </row>
    <row r="31" spans="1:15" ht="55.5" customHeight="1">
      <c r="A31" s="355">
        <v>23</v>
      </c>
      <c r="B31" s="360" t="s">
        <v>692</v>
      </c>
      <c r="C31" s="9">
        <v>2</v>
      </c>
      <c r="D31" s="167" t="s">
        <v>734</v>
      </c>
      <c r="E31" s="9">
        <v>412</v>
      </c>
      <c r="F31" s="9">
        <v>41867</v>
      </c>
      <c r="G31" s="9" t="s">
        <v>735</v>
      </c>
      <c r="H31" s="9">
        <v>438.76</v>
      </c>
      <c r="I31" s="9">
        <v>634.51</v>
      </c>
      <c r="J31" s="9">
        <v>109.3</v>
      </c>
      <c r="K31" s="9">
        <v>243.18</v>
      </c>
      <c r="L31" s="9">
        <v>0</v>
      </c>
      <c r="M31" s="9">
        <v>0</v>
      </c>
      <c r="N31" s="9">
        <v>0</v>
      </c>
      <c r="O31" s="9">
        <v>0</v>
      </c>
    </row>
    <row r="32" spans="1:15">
      <c r="A32" s="355">
        <v>24</v>
      </c>
      <c r="B32" s="360" t="s">
        <v>715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</row>
    <row r="33" spans="1:15">
      <c r="A33" s="355">
        <v>25</v>
      </c>
      <c r="B33" s="360" t="s">
        <v>693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</row>
    <row r="34" spans="1:15">
      <c r="A34" s="355">
        <v>26</v>
      </c>
      <c r="B34" s="360" t="s">
        <v>694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</row>
    <row r="35" spans="1:15">
      <c r="A35" s="355">
        <v>27</v>
      </c>
      <c r="B35" s="360" t="s">
        <v>695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</row>
    <row r="36" spans="1:15">
      <c r="A36" s="355">
        <v>28</v>
      </c>
      <c r="B36" s="360" t="s">
        <v>696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1:15">
      <c r="A37" s="355">
        <v>29</v>
      </c>
      <c r="B37" s="360" t="s">
        <v>716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</row>
    <row r="38" spans="1:15">
      <c r="A38" s="355">
        <v>30</v>
      </c>
      <c r="B38" s="360" t="s">
        <v>697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</row>
    <row r="39" spans="1:15">
      <c r="A39" s="355">
        <v>31</v>
      </c>
      <c r="B39" s="360" t="s">
        <v>698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</row>
    <row r="40" spans="1:15">
      <c r="A40" s="355">
        <v>32</v>
      </c>
      <c r="B40" s="360" t="s">
        <v>699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</row>
    <row r="41" spans="1:15">
      <c r="A41" s="355">
        <v>33</v>
      </c>
      <c r="B41" s="360" t="s">
        <v>700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</row>
    <row r="42" spans="1:15">
      <c r="A42" s="355">
        <v>34</v>
      </c>
      <c r="B42" s="360" t="s">
        <v>701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</row>
    <row r="43" spans="1:15">
      <c r="A43" s="355">
        <v>35</v>
      </c>
      <c r="B43" s="360" t="s">
        <v>702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</row>
    <row r="44" spans="1:15">
      <c r="A44" s="355">
        <v>36</v>
      </c>
      <c r="B44" s="360" t="s">
        <v>717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</row>
    <row r="45" spans="1:15">
      <c r="A45" s="355">
        <v>37</v>
      </c>
      <c r="B45" s="360" t="s">
        <v>703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</row>
    <row r="46" spans="1:15">
      <c r="A46" s="355">
        <v>38</v>
      </c>
      <c r="B46" s="360" t="s">
        <v>704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</row>
    <row r="47" spans="1:15">
      <c r="A47" s="355">
        <v>39</v>
      </c>
      <c r="B47" s="360" t="s">
        <v>705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</row>
    <row r="48" spans="1:15">
      <c r="A48" s="355">
        <v>40</v>
      </c>
      <c r="B48" s="360" t="s">
        <v>706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</row>
    <row r="49" spans="1:15">
      <c r="A49" s="355">
        <v>41</v>
      </c>
      <c r="B49" s="360" t="s">
        <v>707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</row>
    <row r="50" spans="1:15">
      <c r="A50" s="355">
        <v>42</v>
      </c>
      <c r="B50" s="360" t="s">
        <v>708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</row>
    <row r="51" spans="1:15">
      <c r="A51" s="355">
        <v>43</v>
      </c>
      <c r="B51" s="360" t="s">
        <v>709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</row>
    <row r="52" spans="1:15">
      <c r="A52" s="355">
        <v>44</v>
      </c>
      <c r="B52" s="360" t="s">
        <v>710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</row>
    <row r="53" spans="1:15">
      <c r="A53" s="355">
        <v>45</v>
      </c>
      <c r="B53" s="360" t="s">
        <v>711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</row>
    <row r="54" spans="1:15">
      <c r="A54" s="355">
        <v>46</v>
      </c>
      <c r="B54" s="360" t="s">
        <v>712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</row>
    <row r="55" spans="1:15">
      <c r="A55" s="355">
        <v>47</v>
      </c>
      <c r="B55" s="360" t="s">
        <v>713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</row>
    <row r="56" spans="1:15">
      <c r="A56" s="355">
        <v>48</v>
      </c>
      <c r="B56" s="360" t="s">
        <v>718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</row>
    <row r="57" spans="1:15">
      <c r="A57" s="355">
        <v>49</v>
      </c>
      <c r="B57" s="360" t="s">
        <v>719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</row>
    <row r="58" spans="1:15">
      <c r="A58" s="355">
        <v>50</v>
      </c>
      <c r="B58" s="360" t="s">
        <v>714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</row>
    <row r="59" spans="1:15">
      <c r="A59" s="355">
        <v>51</v>
      </c>
      <c r="B59" s="360" t="s">
        <v>720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</row>
    <row r="60" spans="1:15">
      <c r="A60" s="1456" t="s">
        <v>19</v>
      </c>
      <c r="B60" s="1457"/>
      <c r="C60" s="31">
        <f>SUM(C9:C59)</f>
        <v>7</v>
      </c>
      <c r="D60" s="31">
        <f t="shared" ref="D60:O60" si="0">SUM(D9:D59)</f>
        <v>0</v>
      </c>
      <c r="E60" s="31">
        <f t="shared" si="0"/>
        <v>2139</v>
      </c>
      <c r="F60" s="31">
        <f t="shared" si="0"/>
        <v>194459</v>
      </c>
      <c r="G60" s="31">
        <f t="shared" si="0"/>
        <v>20</v>
      </c>
      <c r="H60" s="31">
        <f t="shared" si="0"/>
        <v>1928.24</v>
      </c>
      <c r="I60" s="31">
        <f t="shared" si="0"/>
        <v>2439.6100000000006</v>
      </c>
      <c r="J60" s="31">
        <f t="shared" si="0"/>
        <v>673.94999999999993</v>
      </c>
      <c r="K60" s="31">
        <f t="shared" si="0"/>
        <v>988.17000000000007</v>
      </c>
      <c r="L60" s="31">
        <f t="shared" si="0"/>
        <v>41.49</v>
      </c>
      <c r="M60" s="31">
        <f t="shared" si="0"/>
        <v>61.81</v>
      </c>
      <c r="N60" s="31">
        <f t="shared" si="0"/>
        <v>0</v>
      </c>
      <c r="O60" s="31">
        <f t="shared" si="0"/>
        <v>0</v>
      </c>
    </row>
    <row r="63" spans="1:15">
      <c r="A63" s="235"/>
      <c r="B63" s="235"/>
      <c r="C63" s="235"/>
      <c r="D63" s="235"/>
      <c r="L63" s="1139" t="s">
        <v>13</v>
      </c>
      <c r="M63" s="1139"/>
      <c r="N63" s="1139"/>
      <c r="O63" s="1139"/>
    </row>
    <row r="64" spans="1:15">
      <c r="A64" s="235"/>
      <c r="B64" s="235"/>
      <c r="C64" s="235"/>
      <c r="D64" s="235"/>
      <c r="L64" s="1139" t="s">
        <v>14</v>
      </c>
      <c r="M64" s="1139"/>
      <c r="N64" s="1139"/>
      <c r="O64" s="1139"/>
    </row>
    <row r="65" spans="1:15">
      <c r="A65" s="235"/>
      <c r="B65" s="235"/>
      <c r="C65" s="235"/>
      <c r="D65" s="235"/>
      <c r="L65" s="1139" t="s">
        <v>77</v>
      </c>
      <c r="M65" s="1139"/>
      <c r="N65" s="1139"/>
      <c r="O65" s="1139"/>
    </row>
    <row r="66" spans="1:15">
      <c r="A66" s="235" t="s">
        <v>12</v>
      </c>
      <c r="C66" s="235"/>
      <c r="D66" s="235"/>
      <c r="L66" s="1140" t="s">
        <v>76</v>
      </c>
      <c r="M66" s="1140"/>
      <c r="N66" s="1140"/>
      <c r="O66" s="240"/>
    </row>
  </sheetData>
  <mergeCells count="20">
    <mergeCell ref="A1:N1"/>
    <mergeCell ref="A2:O2"/>
    <mergeCell ref="M5:O5"/>
    <mergeCell ref="A6:A7"/>
    <mergeCell ref="B6:B7"/>
    <mergeCell ref="C6:C7"/>
    <mergeCell ref="D6:D7"/>
    <mergeCell ref="E6:E7"/>
    <mergeCell ref="A4:O4"/>
    <mergeCell ref="F6:F7"/>
    <mergeCell ref="A60:B60"/>
    <mergeCell ref="L64:O64"/>
    <mergeCell ref="L65:O65"/>
    <mergeCell ref="L66:N66"/>
    <mergeCell ref="G6:G7"/>
    <mergeCell ref="H6:I6"/>
    <mergeCell ref="J6:K6"/>
    <mergeCell ref="L6:M6"/>
    <mergeCell ref="N6:O6"/>
    <mergeCell ref="L63:O63"/>
  </mergeCells>
  <printOptions horizontalCentered="1"/>
  <pageMargins left="0.70866141732283505" right="0.70866141732283505" top="0.53" bottom="0" header="0.52" footer="0.31496062992126"/>
  <pageSetup paperSize="9" scale="79" orientation="landscape" r:id="rId1"/>
  <rowBreaks count="1" manualBreakCount="1">
    <brk id="34" max="16383" man="1"/>
  </rowBreak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SheetLayoutView="90" workbookViewId="0">
      <selection activeCell="E10" sqref="E10:M10"/>
    </sheetView>
  </sheetViews>
  <sheetFormatPr defaultColWidth="9.140625" defaultRowHeight="12.75"/>
  <cols>
    <col min="1" max="1" width="8.5703125" style="235" customWidth="1"/>
    <col min="2" max="2" width="24.5703125" style="235" customWidth="1"/>
    <col min="3" max="4" width="15.140625" style="235" customWidth="1"/>
    <col min="5" max="13" width="9.5703125" style="235" customWidth="1"/>
    <col min="14" max="16384" width="9.140625" style="235"/>
  </cols>
  <sheetData>
    <row r="1" spans="1:13">
      <c r="H1" s="1140"/>
      <c r="I1" s="1140"/>
      <c r="L1" s="238" t="s">
        <v>521</v>
      </c>
    </row>
    <row r="2" spans="1:13">
      <c r="D2" s="1140" t="s">
        <v>473</v>
      </c>
      <c r="E2" s="1140"/>
      <c r="F2" s="1140"/>
      <c r="G2" s="1140"/>
      <c r="H2" s="237"/>
      <c r="I2" s="237"/>
      <c r="L2" s="238"/>
    </row>
    <row r="3" spans="1:13" s="239" customFormat="1" ht="15.75">
      <c r="A3" s="1458" t="s">
        <v>594</v>
      </c>
      <c r="B3" s="1458"/>
      <c r="C3" s="1458"/>
      <c r="D3" s="1458"/>
      <c r="E3" s="1458"/>
      <c r="F3" s="1458"/>
      <c r="G3" s="1458"/>
      <c r="H3" s="1458"/>
      <c r="I3" s="1458"/>
      <c r="J3" s="1458"/>
      <c r="K3" s="1458"/>
      <c r="L3" s="1458"/>
      <c r="M3" s="1458"/>
    </row>
    <row r="4" spans="1:13" s="239" customFormat="1" ht="20.25" customHeight="1">
      <c r="A4" s="1458" t="s">
        <v>593</v>
      </c>
      <c r="B4" s="1458"/>
      <c r="C4" s="1458"/>
      <c r="D4" s="1458"/>
      <c r="E4" s="1458"/>
      <c r="F4" s="1458"/>
      <c r="G4" s="1458"/>
      <c r="H4" s="1458"/>
      <c r="I4" s="1458"/>
      <c r="J4" s="1458"/>
      <c r="K4" s="1458"/>
      <c r="L4" s="1458"/>
      <c r="M4" s="1458"/>
    </row>
    <row r="6" spans="1:13">
      <c r="A6" s="240" t="s">
        <v>152</v>
      </c>
      <c r="B6" s="241"/>
      <c r="C6" s="242"/>
      <c r="D6" s="242"/>
      <c r="E6" s="242"/>
      <c r="F6" s="242"/>
      <c r="G6" s="242"/>
      <c r="H6" s="242"/>
      <c r="I6" s="242"/>
      <c r="J6" s="242"/>
    </row>
    <row r="8" spans="1:13" s="243" customFormat="1" ht="15" customHeight="1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1168" t="s">
        <v>552</v>
      </c>
      <c r="L8" s="1168"/>
      <c r="M8" s="1168"/>
    </row>
    <row r="9" spans="1:13" s="243" customFormat="1" ht="20.25" customHeight="1">
      <c r="A9" s="1207" t="s">
        <v>2</v>
      </c>
      <c r="B9" s="1207" t="s">
        <v>3</v>
      </c>
      <c r="C9" s="1214" t="s">
        <v>262</v>
      </c>
      <c r="D9" s="1214" t="s">
        <v>263</v>
      </c>
      <c r="E9" s="1460" t="s">
        <v>264</v>
      </c>
      <c r="F9" s="1460"/>
      <c r="G9" s="1460"/>
      <c r="H9" s="1460"/>
      <c r="I9" s="1460"/>
      <c r="J9" s="1460"/>
      <c r="K9" s="1460"/>
      <c r="L9" s="1460"/>
      <c r="M9" s="1460"/>
    </row>
    <row r="10" spans="1:13" s="243" customFormat="1" ht="35.25" customHeight="1">
      <c r="A10" s="1459"/>
      <c r="B10" s="1459"/>
      <c r="C10" s="1215"/>
      <c r="D10" s="1215"/>
      <c r="E10" s="323" t="s">
        <v>265</v>
      </c>
      <c r="F10" s="323" t="s">
        <v>266</v>
      </c>
      <c r="G10" s="323" t="s">
        <v>267</v>
      </c>
      <c r="H10" s="323" t="s">
        <v>268</v>
      </c>
      <c r="I10" s="323" t="s">
        <v>269</v>
      </c>
      <c r="J10" s="323" t="s">
        <v>270</v>
      </c>
      <c r="K10" s="323" t="s">
        <v>271</v>
      </c>
      <c r="L10" s="323" t="s">
        <v>272</v>
      </c>
      <c r="M10" s="323" t="s">
        <v>273</v>
      </c>
    </row>
    <row r="11" spans="1:13" s="243" customFormat="1" ht="12.75" customHeight="1">
      <c r="A11" s="246">
        <v>1</v>
      </c>
      <c r="B11" s="246">
        <v>2</v>
      </c>
      <c r="C11" s="246">
        <v>3</v>
      </c>
      <c r="D11" s="246">
        <v>4</v>
      </c>
      <c r="E11" s="246">
        <v>5</v>
      </c>
      <c r="F11" s="246">
        <v>6</v>
      </c>
      <c r="G11" s="246">
        <v>7</v>
      </c>
      <c r="H11" s="246">
        <v>8</v>
      </c>
      <c r="I11" s="246">
        <v>9</v>
      </c>
      <c r="J11" s="246">
        <v>10</v>
      </c>
      <c r="K11" s="246">
        <v>11</v>
      </c>
      <c r="L11" s="246">
        <v>12</v>
      </c>
      <c r="M11" s="246">
        <v>13</v>
      </c>
    </row>
    <row r="12" spans="1:13">
      <c r="A12" s="162">
        <v>1</v>
      </c>
      <c r="B12" s="247"/>
      <c r="C12" s="247"/>
      <c r="D12" s="247"/>
      <c r="E12" s="247"/>
      <c r="F12" s="247"/>
      <c r="G12" s="247"/>
      <c r="H12" s="247"/>
      <c r="I12" s="160"/>
      <c r="J12" s="160"/>
      <c r="K12" s="160"/>
      <c r="L12" s="160"/>
      <c r="M12" s="160"/>
    </row>
    <row r="13" spans="1:13">
      <c r="A13" s="162">
        <v>2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</row>
    <row r="14" spans="1:13">
      <c r="A14" s="162">
        <v>3</v>
      </c>
      <c r="B14" s="247"/>
      <c r="C14" s="247"/>
      <c r="D14" s="247"/>
      <c r="E14" s="161"/>
      <c r="F14" s="161"/>
      <c r="G14" s="161"/>
      <c r="H14" s="161"/>
      <c r="I14" s="160"/>
      <c r="J14" s="160"/>
      <c r="K14" s="160"/>
      <c r="L14" s="160"/>
      <c r="M14" s="160"/>
    </row>
    <row r="15" spans="1:13" s="149" customFormat="1" ht="12.75" customHeight="1">
      <c r="A15" s="162">
        <v>4</v>
      </c>
      <c r="B15" s="160"/>
      <c r="C15" s="160"/>
      <c r="D15" s="160"/>
      <c r="E15" s="160"/>
      <c r="F15" s="160"/>
      <c r="G15" s="160"/>
      <c r="H15" s="152"/>
      <c r="I15" s="160"/>
      <c r="J15" s="152"/>
      <c r="K15" s="152"/>
      <c r="L15" s="152"/>
      <c r="M15" s="152"/>
    </row>
    <row r="16" spans="1:13" s="149" customFormat="1" ht="12.75" customHeight="1">
      <c r="A16" s="162">
        <v>5</v>
      </c>
      <c r="B16" s="249"/>
      <c r="C16" s="249"/>
      <c r="D16" s="249"/>
      <c r="E16" s="249"/>
      <c r="F16" s="249"/>
      <c r="G16" s="249"/>
      <c r="H16" s="249"/>
      <c r="I16" s="249"/>
      <c r="J16" s="152"/>
      <c r="K16" s="152"/>
      <c r="L16" s="152"/>
      <c r="M16" s="152"/>
    </row>
    <row r="17" spans="1:13" s="149" customFormat="1" ht="13.15" customHeight="1">
      <c r="A17" s="162">
        <v>6</v>
      </c>
      <c r="B17" s="249"/>
      <c r="C17" s="249"/>
      <c r="D17" s="249"/>
      <c r="E17" s="249"/>
      <c r="F17" s="249"/>
      <c r="G17" s="249"/>
      <c r="H17" s="249"/>
      <c r="I17" s="249"/>
      <c r="J17" s="152"/>
      <c r="K17" s="152"/>
      <c r="L17" s="152"/>
      <c r="M17" s="152"/>
    </row>
    <row r="18" spans="1:13" ht="12.75" customHeight="1">
      <c r="A18" s="162">
        <v>7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</row>
    <row r="19" spans="1:13">
      <c r="A19" s="162">
        <v>8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</row>
    <row r="20" spans="1:13">
      <c r="A20" s="162">
        <v>9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</row>
    <row r="21" spans="1:13">
      <c r="A21" s="162">
        <v>10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</row>
    <row r="22" spans="1:13">
      <c r="A22" s="162">
        <v>11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</row>
    <row r="23" spans="1:13">
      <c r="A23" s="162">
        <v>12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</row>
    <row r="24" spans="1:13">
      <c r="A24" s="162">
        <v>13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</row>
    <row r="25" spans="1:13">
      <c r="A25" s="162">
        <v>14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</row>
    <row r="26" spans="1:13">
      <c r="A26" s="186" t="s">
        <v>7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</row>
    <row r="27" spans="1:13">
      <c r="A27" s="186" t="s">
        <v>7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</row>
    <row r="28" spans="1:13">
      <c r="A28" s="160" t="s">
        <v>19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</row>
    <row r="31" spans="1:13">
      <c r="H31" s="1139" t="s">
        <v>13</v>
      </c>
      <c r="I31" s="1139"/>
      <c r="J31" s="1139"/>
      <c r="K31" s="1139"/>
      <c r="L31" s="1139"/>
      <c r="M31" s="1139"/>
    </row>
    <row r="32" spans="1:13">
      <c r="H32" s="1139" t="s">
        <v>14</v>
      </c>
      <c r="I32" s="1139"/>
      <c r="J32" s="1139"/>
      <c r="K32" s="1139"/>
      <c r="L32" s="1139"/>
      <c r="M32" s="1139"/>
    </row>
    <row r="33" spans="1:13">
      <c r="H33" s="1139" t="s">
        <v>77</v>
      </c>
      <c r="I33" s="1139"/>
      <c r="J33" s="1139"/>
      <c r="K33" s="1139"/>
      <c r="L33" s="1139"/>
      <c r="M33" s="1139"/>
    </row>
    <row r="34" spans="1:13">
      <c r="A34" s="235" t="s">
        <v>12</v>
      </c>
      <c r="H34" s="1140" t="s">
        <v>76</v>
      </c>
      <c r="I34" s="1140"/>
      <c r="J34" s="1140"/>
      <c r="K34" s="1140"/>
    </row>
  </sheetData>
  <mergeCells count="14">
    <mergeCell ref="H31:M31"/>
    <mergeCell ref="H32:M32"/>
    <mergeCell ref="H33:M33"/>
    <mergeCell ref="H34:K34"/>
    <mergeCell ref="H1:I1"/>
    <mergeCell ref="A3:M3"/>
    <mergeCell ref="A4:M4"/>
    <mergeCell ref="K8:M8"/>
    <mergeCell ref="A9:A10"/>
    <mergeCell ref="B9:B10"/>
    <mergeCell ref="D2:G2"/>
    <mergeCell ref="C9:C10"/>
    <mergeCell ref="D9:D10"/>
    <mergeCell ref="E9:M9"/>
  </mergeCells>
  <printOptions horizontalCentered="1"/>
  <pageMargins left="0.70866141732283472" right="0.70866141732283472" top="0.23622047244094491" bottom="0" header="0.31496062992125984" footer="0.31496062992125984"/>
  <pageSetup paperSize="9" scale="89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SheetLayoutView="90" workbookViewId="0">
      <selection activeCell="E10" sqref="E10:M10"/>
    </sheetView>
  </sheetViews>
  <sheetFormatPr defaultColWidth="9.140625" defaultRowHeight="12.75"/>
  <cols>
    <col min="1" max="1" width="8.5703125" style="235" customWidth="1"/>
    <col min="2" max="2" width="17.85546875" style="235" customWidth="1"/>
    <col min="3" max="3" width="11.140625" style="235" customWidth="1"/>
    <col min="4" max="4" width="17.140625" style="235" customWidth="1"/>
    <col min="5" max="6" width="9.140625" style="235" customWidth="1"/>
    <col min="7" max="7" width="7.85546875" style="235" customWidth="1"/>
    <col min="8" max="8" width="8.42578125" style="235" customWidth="1"/>
    <col min="9" max="9" width="9.28515625" style="235" customWidth="1"/>
    <col min="10" max="10" width="10.28515625" style="235" customWidth="1"/>
    <col min="11" max="11" width="9.140625" style="235" customWidth="1"/>
    <col min="12" max="12" width="10.140625" style="235" customWidth="1"/>
    <col min="13" max="13" width="11" style="235" customWidth="1"/>
    <col min="14" max="16384" width="9.140625" style="235"/>
  </cols>
  <sheetData>
    <row r="1" spans="1:13">
      <c r="H1" s="1140"/>
      <c r="I1" s="1140"/>
      <c r="L1" s="1461" t="s">
        <v>538</v>
      </c>
      <c r="M1" s="1461"/>
    </row>
    <row r="2" spans="1:13">
      <c r="C2" s="1140" t="s">
        <v>595</v>
      </c>
      <c r="D2" s="1140"/>
      <c r="E2" s="1140"/>
      <c r="F2" s="1140"/>
      <c r="G2" s="1140"/>
      <c r="H2" s="1140"/>
      <c r="I2" s="1140"/>
      <c r="J2" s="1140"/>
      <c r="L2" s="238"/>
    </row>
    <row r="3" spans="1:13" s="239" customFormat="1" ht="15.75">
      <c r="A3" s="1458" t="s">
        <v>594</v>
      </c>
      <c r="B3" s="1458"/>
      <c r="C3" s="1458"/>
      <c r="D3" s="1458"/>
      <c r="E3" s="1458"/>
      <c r="F3" s="1458"/>
      <c r="G3" s="1458"/>
      <c r="H3" s="1458"/>
      <c r="I3" s="1458"/>
      <c r="J3" s="1458"/>
      <c r="K3" s="1458"/>
      <c r="L3" s="1458"/>
      <c r="M3" s="1458"/>
    </row>
    <row r="4" spans="1:13" s="239" customFormat="1" ht="20.25" customHeight="1">
      <c r="A4" s="1458" t="s">
        <v>596</v>
      </c>
      <c r="B4" s="1458"/>
      <c r="C4" s="1458"/>
      <c r="D4" s="1458"/>
      <c r="E4" s="1458"/>
      <c r="F4" s="1458"/>
      <c r="G4" s="1458"/>
      <c r="H4" s="1458"/>
      <c r="I4" s="1458"/>
      <c r="J4" s="1458"/>
      <c r="K4" s="1458"/>
      <c r="L4" s="1458"/>
      <c r="M4" s="1458"/>
    </row>
    <row r="6" spans="1:13">
      <c r="A6" s="240" t="s">
        <v>152</v>
      </c>
      <c r="B6" s="241"/>
      <c r="C6" s="242"/>
      <c r="D6" s="242"/>
      <c r="E6" s="242"/>
      <c r="F6" s="242"/>
      <c r="G6" s="242"/>
      <c r="H6" s="242"/>
      <c r="I6" s="242"/>
      <c r="J6" s="242"/>
    </row>
    <row r="8" spans="1:13" s="243" customFormat="1" ht="15" customHeight="1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1144" t="s">
        <v>552</v>
      </c>
      <c r="L8" s="1144"/>
      <c r="M8" s="1144"/>
    </row>
    <row r="9" spans="1:13" s="243" customFormat="1" ht="20.25" customHeight="1">
      <c r="A9" s="1207" t="s">
        <v>2</v>
      </c>
      <c r="B9" s="1207" t="s">
        <v>3</v>
      </c>
      <c r="C9" s="1214" t="s">
        <v>262</v>
      </c>
      <c r="D9" s="1214" t="s">
        <v>537</v>
      </c>
      <c r="E9" s="1462" t="s">
        <v>638</v>
      </c>
      <c r="F9" s="1463"/>
      <c r="G9" s="1463"/>
      <c r="H9" s="1463"/>
      <c r="I9" s="1463"/>
      <c r="J9" s="1463"/>
      <c r="K9" s="1463"/>
      <c r="L9" s="1463"/>
      <c r="M9" s="1464"/>
    </row>
    <row r="10" spans="1:13" s="243" customFormat="1" ht="35.25" customHeight="1">
      <c r="A10" s="1459"/>
      <c r="B10" s="1459"/>
      <c r="C10" s="1215"/>
      <c r="D10" s="1215"/>
      <c r="E10" s="323" t="s">
        <v>265</v>
      </c>
      <c r="F10" s="323" t="s">
        <v>266</v>
      </c>
      <c r="G10" s="323" t="s">
        <v>267</v>
      </c>
      <c r="H10" s="323" t="s">
        <v>268</v>
      </c>
      <c r="I10" s="323" t="s">
        <v>269</v>
      </c>
      <c r="J10" s="323" t="s">
        <v>270</v>
      </c>
      <c r="K10" s="323" t="s">
        <v>271</v>
      </c>
      <c r="L10" s="323" t="s">
        <v>272</v>
      </c>
      <c r="M10" s="323" t="s">
        <v>273</v>
      </c>
    </row>
    <row r="11" spans="1:13" s="243" customFormat="1" ht="12.75" customHeight="1">
      <c r="A11" s="246">
        <v>1</v>
      </c>
      <c r="B11" s="246">
        <v>2</v>
      </c>
      <c r="C11" s="246">
        <v>3</v>
      </c>
      <c r="D11" s="246">
        <v>4</v>
      </c>
      <c r="E11" s="246">
        <v>5</v>
      </c>
      <c r="F11" s="246">
        <v>6</v>
      </c>
      <c r="G11" s="246">
        <v>7</v>
      </c>
      <c r="H11" s="246">
        <v>8</v>
      </c>
      <c r="I11" s="246">
        <v>9</v>
      </c>
      <c r="J11" s="246">
        <v>10</v>
      </c>
      <c r="K11" s="246">
        <v>11</v>
      </c>
      <c r="L11" s="246">
        <v>12</v>
      </c>
      <c r="M11" s="246">
        <v>13</v>
      </c>
    </row>
    <row r="12" spans="1:13">
      <c r="A12" s="162">
        <v>1</v>
      </c>
      <c r="B12" s="247"/>
      <c r="C12" s="247"/>
      <c r="D12" s="247"/>
      <c r="E12" s="247"/>
      <c r="F12" s="247"/>
      <c r="G12" s="247"/>
      <c r="H12" s="247"/>
      <c r="I12" s="160"/>
      <c r="J12" s="160"/>
      <c r="K12" s="160"/>
      <c r="L12" s="160"/>
      <c r="M12" s="160"/>
    </row>
    <row r="13" spans="1:13">
      <c r="A13" s="162">
        <v>2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</row>
    <row r="14" spans="1:13">
      <c r="A14" s="162">
        <v>3</v>
      </c>
      <c r="B14" s="247"/>
      <c r="C14" s="247"/>
      <c r="D14" s="247"/>
      <c r="E14" s="247"/>
      <c r="F14" s="247"/>
      <c r="G14" s="247"/>
      <c r="H14" s="161"/>
      <c r="I14" s="160"/>
      <c r="J14" s="160"/>
      <c r="K14" s="160"/>
      <c r="L14" s="160"/>
      <c r="M14" s="160"/>
    </row>
    <row r="15" spans="1:13" s="149" customFormat="1" ht="12.75" customHeight="1">
      <c r="A15" s="162">
        <v>4</v>
      </c>
      <c r="B15" s="160"/>
      <c r="C15" s="160"/>
      <c r="D15" s="160"/>
      <c r="E15" s="160"/>
      <c r="F15" s="160"/>
      <c r="G15" s="160"/>
      <c r="H15" s="152"/>
      <c r="I15" s="160"/>
      <c r="J15" s="152"/>
      <c r="K15" s="152"/>
      <c r="L15" s="152"/>
      <c r="M15" s="152"/>
    </row>
    <row r="16" spans="1:13" s="149" customFormat="1" ht="12.75" customHeight="1">
      <c r="A16" s="162">
        <v>5</v>
      </c>
      <c r="B16" s="249"/>
      <c r="C16" s="249"/>
      <c r="D16" s="249"/>
      <c r="E16" s="249"/>
      <c r="F16" s="249"/>
      <c r="G16" s="249"/>
      <c r="H16" s="249"/>
      <c r="I16" s="249"/>
      <c r="J16" s="152"/>
      <c r="K16" s="152"/>
      <c r="L16" s="152"/>
      <c r="M16" s="152"/>
    </row>
    <row r="17" spans="1:13" s="149" customFormat="1" ht="13.15" customHeight="1">
      <c r="A17" s="162">
        <v>6</v>
      </c>
      <c r="B17" s="249"/>
      <c r="C17" s="249"/>
      <c r="D17" s="249"/>
      <c r="E17" s="249"/>
      <c r="F17" s="249"/>
      <c r="G17" s="249"/>
      <c r="H17" s="249"/>
      <c r="I17" s="249"/>
      <c r="J17" s="152"/>
      <c r="K17" s="152"/>
      <c r="L17" s="152"/>
      <c r="M17" s="152"/>
    </row>
    <row r="18" spans="1:13" ht="12.75" customHeight="1">
      <c r="A18" s="162">
        <v>7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</row>
    <row r="19" spans="1:13">
      <c r="A19" s="162">
        <v>8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</row>
    <row r="20" spans="1:13">
      <c r="A20" s="162">
        <v>9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</row>
    <row r="21" spans="1:13">
      <c r="A21" s="162">
        <v>10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</row>
    <row r="22" spans="1:13">
      <c r="A22" s="162">
        <v>11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</row>
    <row r="23" spans="1:13">
      <c r="A23" s="162">
        <v>12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</row>
    <row r="24" spans="1:13">
      <c r="A24" s="162">
        <v>13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</row>
    <row r="25" spans="1:13">
      <c r="A25" s="162">
        <v>14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</row>
    <row r="26" spans="1:13">
      <c r="A26" s="186" t="s">
        <v>7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</row>
    <row r="27" spans="1:13">
      <c r="A27" s="186" t="s">
        <v>7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</row>
    <row r="28" spans="1:13">
      <c r="A28" s="160" t="s">
        <v>19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</row>
    <row r="31" spans="1:13">
      <c r="H31" s="1139" t="s">
        <v>13</v>
      </c>
      <c r="I31" s="1139"/>
      <c r="J31" s="1139"/>
      <c r="K31" s="1139"/>
      <c r="L31" s="1139"/>
      <c r="M31" s="1139"/>
    </row>
    <row r="32" spans="1:13">
      <c r="H32" s="1139" t="s">
        <v>14</v>
      </c>
      <c r="I32" s="1139"/>
      <c r="J32" s="1139"/>
      <c r="K32" s="1139"/>
      <c r="L32" s="1139"/>
      <c r="M32" s="1139"/>
    </row>
    <row r="33" spans="1:13">
      <c r="H33" s="1139" t="s">
        <v>77</v>
      </c>
      <c r="I33" s="1139"/>
      <c r="J33" s="1139"/>
      <c r="K33" s="1139"/>
      <c r="L33" s="1139"/>
      <c r="M33" s="1139"/>
    </row>
    <row r="34" spans="1:13">
      <c r="A34" s="235" t="s">
        <v>12</v>
      </c>
      <c r="H34" s="1140" t="s">
        <v>76</v>
      </c>
      <c r="I34" s="1140"/>
      <c r="J34" s="1140"/>
      <c r="K34" s="1140"/>
    </row>
  </sheetData>
  <mergeCells count="15">
    <mergeCell ref="H33:M33"/>
    <mergeCell ref="H34:K34"/>
    <mergeCell ref="L1:M1"/>
    <mergeCell ref="H1:I1"/>
    <mergeCell ref="A3:M3"/>
    <mergeCell ref="A4:M4"/>
    <mergeCell ref="K8:M8"/>
    <mergeCell ref="A9:A10"/>
    <mergeCell ref="B9:B10"/>
    <mergeCell ref="C9:C10"/>
    <mergeCell ref="D9:D10"/>
    <mergeCell ref="H31:M31"/>
    <mergeCell ref="H32:M32"/>
    <mergeCell ref="E9:M9"/>
    <mergeCell ref="C2:J2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zoomScale="80" zoomScaleNormal="80" zoomScaleSheetLayoutView="80" workbookViewId="0">
      <selection activeCell="E10" sqref="E10:M10"/>
    </sheetView>
  </sheetViews>
  <sheetFormatPr defaultRowHeight="12.75"/>
  <cols>
    <col min="4" max="4" width="8.42578125" customWidth="1"/>
    <col min="5" max="5" width="12.85546875" customWidth="1"/>
    <col min="6" max="6" width="16" customWidth="1"/>
    <col min="7" max="7" width="15.28515625" customWidth="1"/>
    <col min="8" max="8" width="17" customWidth="1"/>
    <col min="9" max="9" width="18" customWidth="1"/>
    <col min="10" max="10" width="11.140625" customWidth="1"/>
    <col min="11" max="11" width="12.7109375" customWidth="1"/>
    <col min="12" max="12" width="11.42578125" customWidth="1"/>
    <col min="13" max="13" width="15.42578125" customWidth="1"/>
  </cols>
  <sheetData>
    <row r="1" spans="1:16" ht="18">
      <c r="C1" s="1141" t="s">
        <v>0</v>
      </c>
      <c r="D1" s="1141"/>
      <c r="E1" s="1141"/>
      <c r="F1" s="1141"/>
      <c r="G1" s="1141"/>
      <c r="H1" s="1141"/>
      <c r="I1" s="1141"/>
      <c r="J1" s="260"/>
      <c r="K1" s="260"/>
      <c r="L1" s="1437" t="s">
        <v>523</v>
      </c>
      <c r="M1" s="1437"/>
      <c r="N1" s="260"/>
      <c r="O1" s="260"/>
      <c r="P1" s="260"/>
    </row>
    <row r="2" spans="1:16" ht="21">
      <c r="B2" s="1142" t="s">
        <v>546</v>
      </c>
      <c r="C2" s="1142"/>
      <c r="D2" s="1142"/>
      <c r="E2" s="1142"/>
      <c r="F2" s="1142"/>
      <c r="G2" s="1142"/>
      <c r="H2" s="1142"/>
      <c r="I2" s="1142"/>
      <c r="J2" s="1142"/>
      <c r="K2" s="1142"/>
      <c r="L2" s="1142"/>
      <c r="M2" s="261"/>
      <c r="N2" s="261"/>
      <c r="O2" s="261"/>
      <c r="P2" s="261"/>
    </row>
    <row r="3" spans="1:16" ht="21"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61"/>
      <c r="O3" s="261"/>
      <c r="P3" s="261"/>
    </row>
    <row r="4" spans="1:16" ht="20.25" customHeight="1">
      <c r="A4" s="1466" t="s">
        <v>522</v>
      </c>
      <c r="B4" s="1466"/>
      <c r="C4" s="1466"/>
      <c r="D4" s="1466"/>
      <c r="E4" s="1466"/>
      <c r="F4" s="1466"/>
      <c r="G4" s="1466"/>
      <c r="H4" s="1466"/>
      <c r="I4" s="1466"/>
      <c r="J4" s="1466"/>
      <c r="K4" s="1466"/>
      <c r="L4" s="1466"/>
      <c r="M4" s="1466"/>
    </row>
    <row r="5" spans="1:16" ht="20.25" customHeight="1">
      <c r="A5" s="1467" t="s">
        <v>153</v>
      </c>
      <c r="B5" s="1467"/>
      <c r="C5" s="1467"/>
      <c r="D5" s="1467"/>
      <c r="E5" s="1467"/>
      <c r="F5" s="1467"/>
      <c r="G5" s="1467"/>
      <c r="H5" s="1144" t="s">
        <v>552</v>
      </c>
      <c r="I5" s="1144"/>
      <c r="J5" s="1144"/>
      <c r="K5" s="1144"/>
      <c r="L5" s="1144"/>
      <c r="M5" s="1144"/>
      <c r="N5" s="108"/>
    </row>
    <row r="6" spans="1:16" ht="15" customHeight="1">
      <c r="A6" s="1201" t="s">
        <v>66</v>
      </c>
      <c r="B6" s="1201" t="s">
        <v>285</v>
      </c>
      <c r="C6" s="1468" t="s">
        <v>414</v>
      </c>
      <c r="D6" s="1469"/>
      <c r="E6" s="1469"/>
      <c r="F6" s="1469"/>
      <c r="G6" s="1470"/>
      <c r="H6" s="1200" t="s">
        <v>411</v>
      </c>
      <c r="I6" s="1200"/>
      <c r="J6" s="1200"/>
      <c r="K6" s="1200"/>
      <c r="L6" s="1200"/>
      <c r="M6" s="1201" t="s">
        <v>286</v>
      </c>
    </row>
    <row r="7" spans="1:16" ht="12.75" customHeight="1">
      <c r="A7" s="1202"/>
      <c r="B7" s="1202"/>
      <c r="C7" s="1471"/>
      <c r="D7" s="1472"/>
      <c r="E7" s="1472"/>
      <c r="F7" s="1472"/>
      <c r="G7" s="1473"/>
      <c r="H7" s="1200"/>
      <c r="I7" s="1200"/>
      <c r="J7" s="1200"/>
      <c r="K7" s="1200"/>
      <c r="L7" s="1200"/>
      <c r="M7" s="1202"/>
    </row>
    <row r="8" spans="1:16" ht="5.25" customHeight="1">
      <c r="A8" s="1202"/>
      <c r="B8" s="1202"/>
      <c r="C8" s="1471"/>
      <c r="D8" s="1472"/>
      <c r="E8" s="1472"/>
      <c r="F8" s="1472"/>
      <c r="G8" s="1473"/>
      <c r="H8" s="1200"/>
      <c r="I8" s="1200"/>
      <c r="J8" s="1200"/>
      <c r="K8" s="1200"/>
      <c r="L8" s="1200"/>
      <c r="M8" s="1202"/>
    </row>
    <row r="9" spans="1:16" ht="68.25" customHeight="1">
      <c r="A9" s="1203"/>
      <c r="B9" s="1203"/>
      <c r="C9" s="266" t="s">
        <v>287</v>
      </c>
      <c r="D9" s="266" t="s">
        <v>288</v>
      </c>
      <c r="E9" s="266" t="s">
        <v>289</v>
      </c>
      <c r="F9" s="266" t="s">
        <v>290</v>
      </c>
      <c r="G9" s="294" t="s">
        <v>291</v>
      </c>
      <c r="H9" s="293" t="s">
        <v>410</v>
      </c>
      <c r="I9" s="293" t="s">
        <v>415</v>
      </c>
      <c r="J9" s="293" t="s">
        <v>412</v>
      </c>
      <c r="K9" s="293" t="s">
        <v>413</v>
      </c>
      <c r="L9" s="293" t="s">
        <v>48</v>
      </c>
      <c r="M9" s="1203"/>
    </row>
    <row r="10" spans="1:16" ht="15">
      <c r="A10" s="267">
        <v>1</v>
      </c>
      <c r="B10" s="267">
        <v>2</v>
      </c>
      <c r="C10" s="267">
        <v>3</v>
      </c>
      <c r="D10" s="267">
        <v>4</v>
      </c>
      <c r="E10" s="267">
        <v>5</v>
      </c>
      <c r="F10" s="267">
        <v>6</v>
      </c>
      <c r="G10" s="267">
        <v>7</v>
      </c>
      <c r="H10" s="267">
        <v>8</v>
      </c>
      <c r="I10" s="267">
        <v>9</v>
      </c>
      <c r="J10" s="267">
        <v>10</v>
      </c>
      <c r="K10" s="267">
        <v>11</v>
      </c>
      <c r="L10" s="267">
        <v>12</v>
      </c>
      <c r="M10" s="267">
        <v>13</v>
      </c>
    </row>
    <row r="11" spans="1:16" ht="15">
      <c r="A11" s="318">
        <v>1</v>
      </c>
      <c r="B11" s="26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</row>
    <row r="12" spans="1:16" ht="15">
      <c r="A12" s="318">
        <v>2</v>
      </c>
      <c r="B12" s="26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</row>
    <row r="13" spans="1:16" ht="15">
      <c r="A13" s="318">
        <v>3</v>
      </c>
      <c r="B13" s="26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</row>
    <row r="14" spans="1:16" ht="15">
      <c r="A14" s="318">
        <v>4</v>
      </c>
      <c r="B14" s="26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</row>
    <row r="15" spans="1:16" ht="15">
      <c r="A15" s="318">
        <v>5</v>
      </c>
      <c r="B15" s="26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</row>
    <row r="16" spans="1:16" ht="15">
      <c r="A16" s="318">
        <v>6</v>
      </c>
      <c r="B16" s="267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</row>
    <row r="17" spans="1:13" ht="15">
      <c r="A17" s="318">
        <v>7</v>
      </c>
      <c r="B17" s="267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</row>
    <row r="18" spans="1:13" ht="15">
      <c r="A18" s="318">
        <v>8</v>
      </c>
      <c r="B18" s="26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</row>
    <row r="19" spans="1:13" ht="15">
      <c r="A19" s="318">
        <v>9</v>
      </c>
      <c r="B19" s="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</row>
    <row r="20" spans="1:13" ht="15">
      <c r="A20" s="318">
        <v>10</v>
      </c>
      <c r="B20" s="9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</row>
    <row r="21" spans="1:13" ht="15">
      <c r="A21" s="318">
        <v>11</v>
      </c>
      <c r="B21" s="9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</row>
    <row r="22" spans="1:13" ht="15">
      <c r="A22" s="318">
        <v>12</v>
      </c>
      <c r="B22" s="9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</row>
    <row r="23" spans="1:13" ht="15">
      <c r="A23" s="318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5">
      <c r="A24" s="318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>
      <c r="A25" s="19" t="s">
        <v>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>
      <c r="A26" s="19" t="s">
        <v>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>
      <c r="A27" s="31" t="s">
        <v>19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6.5" customHeight="1">
      <c r="B28" s="271"/>
      <c r="C28" s="1465"/>
      <c r="D28" s="1465"/>
      <c r="E28" s="1465"/>
      <c r="F28" s="1465"/>
    </row>
    <row r="30" spans="1:13">
      <c r="A30" s="235"/>
      <c r="B30" s="235"/>
      <c r="C30" s="235"/>
      <c r="D30" s="235"/>
      <c r="G30" s="1139" t="s">
        <v>13</v>
      </c>
      <c r="H30" s="1139"/>
      <c r="I30" s="236"/>
      <c r="J30" s="236"/>
      <c r="K30" s="236"/>
      <c r="L30" s="236"/>
    </row>
    <row r="31" spans="1:13" ht="15" customHeight="1">
      <c r="A31" s="235"/>
      <c r="B31" s="235"/>
      <c r="C31" s="235"/>
      <c r="D31" s="235"/>
      <c r="G31" s="1139" t="s">
        <v>14</v>
      </c>
      <c r="H31" s="1139"/>
      <c r="I31" s="1139"/>
      <c r="J31" s="1139"/>
      <c r="K31" s="1139"/>
      <c r="L31" s="1139"/>
      <c r="M31" s="1139"/>
    </row>
    <row r="32" spans="1:13" ht="15" customHeight="1">
      <c r="A32" s="235"/>
      <c r="B32" s="235"/>
      <c r="C32" s="235"/>
      <c r="D32" s="235"/>
      <c r="G32" s="1139" t="s">
        <v>77</v>
      </c>
      <c r="H32" s="1139"/>
      <c r="I32" s="1139"/>
      <c r="J32" s="1139"/>
      <c r="K32" s="1139"/>
      <c r="L32" s="1139"/>
      <c r="M32" s="1139"/>
    </row>
    <row r="33" spans="1:12">
      <c r="A33" s="235" t="s">
        <v>12</v>
      </c>
      <c r="C33" s="235"/>
      <c r="D33" s="235"/>
      <c r="G33" s="1140" t="s">
        <v>76</v>
      </c>
      <c r="H33" s="1140"/>
      <c r="I33" s="237"/>
      <c r="J33" s="237"/>
      <c r="K33" s="237"/>
      <c r="L33" s="237"/>
    </row>
  </sheetData>
  <mergeCells count="16">
    <mergeCell ref="B2:L2"/>
    <mergeCell ref="L1:M1"/>
    <mergeCell ref="C1:I1"/>
    <mergeCell ref="G33:H33"/>
    <mergeCell ref="C28:F28"/>
    <mergeCell ref="G30:H30"/>
    <mergeCell ref="H6:L8"/>
    <mergeCell ref="H5:M5"/>
    <mergeCell ref="A4:M4"/>
    <mergeCell ref="A5:G5"/>
    <mergeCell ref="G31:M31"/>
    <mergeCell ref="G32:M32"/>
    <mergeCell ref="M6:M9"/>
    <mergeCell ref="A6:A9"/>
    <mergeCell ref="B6:B9"/>
    <mergeCell ref="C6:G8"/>
  </mergeCells>
  <printOptions horizontalCentered="1"/>
  <pageMargins left="0.70866141732283472" right="0.70866141732283472" top="0.23622047244094491" bottom="0" header="0.31496062992125984" footer="0.31496062992125984"/>
  <pageSetup paperSize="9" scale="80" orientation="landscape" r:id="rId1"/>
  <colBreaks count="1" manualBreakCount="1">
    <brk id="13" max="1048575" man="1"/>
  </colBreaks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opLeftCell="A25" zoomScaleSheetLayoutView="63" workbookViewId="0">
      <selection activeCell="E10" sqref="E10:M10"/>
    </sheetView>
  </sheetViews>
  <sheetFormatPr defaultRowHeight="12.75"/>
  <cols>
    <col min="1" max="1" width="36" customWidth="1"/>
    <col min="2" max="2" width="25.7109375" customWidth="1"/>
    <col min="3" max="3" width="21.85546875" customWidth="1"/>
    <col min="4" max="4" width="22.5703125" customWidth="1"/>
    <col min="5" max="5" width="19.42578125" customWidth="1"/>
    <col min="6" max="6" width="17.42578125" customWidth="1"/>
  </cols>
  <sheetData>
    <row r="1" spans="1:12" ht="18">
      <c r="A1" s="1141" t="s">
        <v>0</v>
      </c>
      <c r="B1" s="1141"/>
      <c r="C1" s="1141"/>
      <c r="D1" s="1141"/>
      <c r="E1" s="1141"/>
      <c r="F1" s="272" t="s">
        <v>525</v>
      </c>
      <c r="G1" s="260"/>
      <c r="H1" s="260"/>
      <c r="I1" s="260"/>
      <c r="J1" s="260"/>
      <c r="K1" s="260"/>
      <c r="L1" s="260"/>
    </row>
    <row r="2" spans="1:12" ht="21">
      <c r="A2" s="1142" t="s">
        <v>546</v>
      </c>
      <c r="B2" s="1142"/>
      <c r="C2" s="1142"/>
      <c r="D2" s="1142"/>
      <c r="E2" s="1142"/>
      <c r="F2" s="1142"/>
      <c r="G2" s="261"/>
      <c r="H2" s="261"/>
      <c r="I2" s="261"/>
      <c r="J2" s="261"/>
      <c r="K2" s="261"/>
      <c r="L2" s="261"/>
    </row>
    <row r="3" spans="1:12">
      <c r="A3" s="179"/>
      <c r="B3" s="179"/>
      <c r="C3" s="179"/>
      <c r="D3" s="179"/>
      <c r="E3" s="179"/>
      <c r="F3" s="179"/>
    </row>
    <row r="4" spans="1:12" ht="18.75">
      <c r="A4" s="1474" t="s">
        <v>524</v>
      </c>
      <c r="B4" s="1474"/>
      <c r="C4" s="1474"/>
      <c r="D4" s="1474"/>
      <c r="E4" s="1474"/>
      <c r="F4" s="1474"/>
      <c r="G4" s="1474"/>
    </row>
    <row r="5" spans="1:12" ht="18.75">
      <c r="A5" s="229" t="s">
        <v>246</v>
      </c>
      <c r="B5" s="273"/>
      <c r="C5" s="273"/>
      <c r="D5" s="273"/>
      <c r="E5" s="273"/>
      <c r="F5" s="273"/>
      <c r="G5" s="273"/>
    </row>
    <row r="6" spans="1:12" ht="31.5">
      <c r="A6" s="274"/>
      <c r="B6" s="275" t="s">
        <v>315</v>
      </c>
      <c r="C6" s="275" t="s">
        <v>316</v>
      </c>
      <c r="D6" s="275" t="s">
        <v>317</v>
      </c>
      <c r="E6" s="276"/>
      <c r="F6" s="276"/>
    </row>
    <row r="7" spans="1:12" ht="15">
      <c r="A7" s="277" t="s">
        <v>318</v>
      </c>
      <c r="B7" s="277"/>
      <c r="C7" s="277"/>
      <c r="D7" s="277"/>
      <c r="E7" s="276"/>
      <c r="F7" s="276"/>
    </row>
    <row r="8" spans="1:12" ht="13.5" customHeight="1">
      <c r="A8" s="277" t="s">
        <v>319</v>
      </c>
      <c r="B8" s="277"/>
      <c r="C8" s="277"/>
      <c r="D8" s="277"/>
      <c r="E8" s="276"/>
      <c r="F8" s="276"/>
    </row>
    <row r="9" spans="1:12" ht="13.5" customHeight="1">
      <c r="A9" s="277" t="s">
        <v>320</v>
      </c>
      <c r="B9" s="277"/>
      <c r="C9" s="277"/>
      <c r="D9" s="277"/>
      <c r="E9" s="276"/>
      <c r="F9" s="276"/>
    </row>
    <row r="10" spans="1:12" ht="13.5" customHeight="1">
      <c r="A10" s="278" t="s">
        <v>321</v>
      </c>
      <c r="B10" s="277"/>
      <c r="C10" s="277"/>
      <c r="D10" s="277"/>
      <c r="E10" s="276"/>
      <c r="F10" s="276"/>
    </row>
    <row r="11" spans="1:12" ht="13.5" customHeight="1">
      <c r="A11" s="278" t="s">
        <v>322</v>
      </c>
      <c r="B11" s="277"/>
      <c r="C11" s="277"/>
      <c r="D11" s="277"/>
      <c r="E11" s="276"/>
      <c r="F11" s="276"/>
    </row>
    <row r="12" spans="1:12" ht="13.5" customHeight="1">
      <c r="A12" s="278" t="s">
        <v>323</v>
      </c>
      <c r="B12" s="277"/>
      <c r="C12" s="277"/>
      <c r="D12" s="277"/>
      <c r="E12" s="276"/>
      <c r="F12" s="276"/>
    </row>
    <row r="13" spans="1:12" ht="13.5" customHeight="1">
      <c r="A13" s="278" t="s">
        <v>324</v>
      </c>
      <c r="B13" s="277"/>
      <c r="C13" s="277"/>
      <c r="D13" s="277"/>
      <c r="E13" s="276"/>
      <c r="F13" s="276"/>
    </row>
    <row r="14" spans="1:12" ht="13.5" customHeight="1">
      <c r="A14" s="278" t="s">
        <v>325</v>
      </c>
      <c r="B14" s="277"/>
      <c r="C14" s="277"/>
      <c r="D14" s="277"/>
      <c r="E14" s="276"/>
      <c r="F14" s="276"/>
    </row>
    <row r="15" spans="1:12" ht="13.5" customHeight="1">
      <c r="A15" s="278" t="s">
        <v>326</v>
      </c>
      <c r="B15" s="277"/>
      <c r="C15" s="277"/>
      <c r="D15" s="277"/>
      <c r="E15" s="276"/>
      <c r="F15" s="276"/>
    </row>
    <row r="16" spans="1:12" ht="13.5" customHeight="1">
      <c r="A16" s="278" t="s">
        <v>327</v>
      </c>
      <c r="B16" s="277"/>
      <c r="C16" s="277"/>
      <c r="D16" s="277"/>
      <c r="E16" s="276"/>
      <c r="F16" s="276"/>
    </row>
    <row r="17" spans="1:7" ht="13.5" customHeight="1">
      <c r="A17" s="278" t="s">
        <v>328</v>
      </c>
      <c r="B17" s="277"/>
      <c r="C17" s="277"/>
      <c r="D17" s="277"/>
      <c r="E17" s="276"/>
      <c r="F17" s="276"/>
    </row>
    <row r="18" spans="1:7" ht="13.5" customHeight="1">
      <c r="A18" s="279"/>
      <c r="B18" s="280"/>
      <c r="C18" s="280"/>
      <c r="D18" s="280"/>
      <c r="E18" s="276"/>
      <c r="F18" s="276"/>
    </row>
    <row r="19" spans="1:7" ht="13.5" customHeight="1">
      <c r="A19" s="1475" t="s">
        <v>329</v>
      </c>
      <c r="B19" s="1475"/>
      <c r="C19" s="1475"/>
      <c r="D19" s="1475"/>
      <c r="E19" s="1475"/>
      <c r="F19" s="1475"/>
      <c r="G19" s="1475"/>
    </row>
    <row r="20" spans="1:7" ht="15">
      <c r="A20" s="276"/>
      <c r="B20" s="276"/>
      <c r="C20" s="276"/>
      <c r="D20" s="276"/>
      <c r="E20" s="1168" t="s">
        <v>552</v>
      </c>
      <c r="F20" s="1168"/>
      <c r="G20" s="121"/>
    </row>
    <row r="21" spans="1:7" ht="46.15" customHeight="1">
      <c r="A21" s="264" t="s">
        <v>417</v>
      </c>
      <c r="B21" s="264" t="s">
        <v>3</v>
      </c>
      <c r="C21" s="281" t="s">
        <v>330</v>
      </c>
      <c r="D21" s="282" t="s">
        <v>331</v>
      </c>
      <c r="E21" s="325" t="s">
        <v>332</v>
      </c>
      <c r="F21" s="325" t="s">
        <v>333</v>
      </c>
      <c r="G21" s="13"/>
    </row>
    <row r="22" spans="1:7" ht="15">
      <c r="A22" s="277" t="s">
        <v>334</v>
      </c>
      <c r="B22" s="277"/>
      <c r="C22" s="277"/>
      <c r="D22" s="283"/>
      <c r="E22" s="284"/>
      <c r="F22" s="284"/>
    </row>
    <row r="23" spans="1:7" ht="15">
      <c r="A23" s="277" t="s">
        <v>335</v>
      </c>
      <c r="B23" s="277"/>
      <c r="C23" s="277"/>
      <c r="D23" s="283"/>
      <c r="E23" s="284"/>
      <c r="F23" s="284"/>
    </row>
    <row r="24" spans="1:7" ht="15">
      <c r="A24" s="277" t="s">
        <v>336</v>
      </c>
      <c r="B24" s="277"/>
      <c r="C24" s="9"/>
      <c r="D24" s="283"/>
      <c r="E24" s="284"/>
      <c r="F24" s="284"/>
    </row>
    <row r="25" spans="1:7" ht="25.5">
      <c r="A25" s="277" t="s">
        <v>337</v>
      </c>
      <c r="B25" s="277"/>
      <c r="C25" s="9"/>
      <c r="D25" s="283"/>
      <c r="E25" s="284"/>
      <c r="F25" s="284"/>
    </row>
    <row r="26" spans="1:7" ht="32.25" customHeight="1">
      <c r="A26" s="277" t="s">
        <v>338</v>
      </c>
      <c r="B26" s="277"/>
      <c r="C26" s="9"/>
      <c r="D26" s="283"/>
      <c r="E26" s="284"/>
      <c r="F26" s="284"/>
    </row>
    <row r="27" spans="1:7" ht="15">
      <c r="A27" s="277" t="s">
        <v>339</v>
      </c>
      <c r="B27" s="277"/>
      <c r="C27" s="9"/>
      <c r="D27" s="283"/>
      <c r="E27" s="284"/>
      <c r="F27" s="284"/>
    </row>
    <row r="28" spans="1:7" ht="15">
      <c r="A28" s="277" t="s">
        <v>340</v>
      </c>
      <c r="B28" s="277"/>
      <c r="C28" s="9"/>
      <c r="D28" s="283"/>
      <c r="E28" s="284"/>
      <c r="F28" s="284"/>
    </row>
    <row r="29" spans="1:7" ht="15">
      <c r="A29" s="277" t="s">
        <v>341</v>
      </c>
      <c r="B29" s="277"/>
      <c r="C29" s="277"/>
      <c r="D29" s="283"/>
      <c r="E29" s="284"/>
      <c r="F29" s="284"/>
    </row>
    <row r="30" spans="1:7" ht="15">
      <c r="A30" s="277" t="s">
        <v>342</v>
      </c>
      <c r="B30" s="277"/>
      <c r="C30" s="277"/>
      <c r="D30" s="283"/>
      <c r="E30" s="284"/>
      <c r="F30" s="284"/>
    </row>
    <row r="31" spans="1:7" ht="15">
      <c r="A31" s="277" t="s">
        <v>343</v>
      </c>
      <c r="B31" s="277"/>
      <c r="C31" s="277"/>
      <c r="D31" s="283"/>
      <c r="E31" s="284"/>
      <c r="F31" s="284"/>
    </row>
    <row r="32" spans="1:7" ht="15">
      <c r="A32" s="277" t="s">
        <v>344</v>
      </c>
      <c r="B32" s="277"/>
      <c r="C32" s="277"/>
      <c r="D32" s="283"/>
      <c r="E32" s="284"/>
      <c r="F32" s="284"/>
    </row>
    <row r="33" spans="1:7" ht="15">
      <c r="A33" s="277" t="s">
        <v>345</v>
      </c>
      <c r="B33" s="277"/>
      <c r="C33" s="277"/>
      <c r="D33" s="283"/>
      <c r="E33" s="284"/>
      <c r="F33" s="284"/>
    </row>
    <row r="34" spans="1:7" ht="15">
      <c r="A34" s="277" t="s">
        <v>346</v>
      </c>
      <c r="B34" s="277"/>
      <c r="C34" s="277"/>
      <c r="D34" s="283"/>
      <c r="E34" s="284"/>
      <c r="F34" s="284"/>
    </row>
    <row r="35" spans="1:7" ht="15">
      <c r="A35" s="277" t="s">
        <v>347</v>
      </c>
      <c r="B35" s="277"/>
      <c r="C35" s="277"/>
      <c r="D35" s="283"/>
      <c r="E35" s="284"/>
      <c r="F35" s="284"/>
    </row>
    <row r="36" spans="1:7" ht="15">
      <c r="A36" s="277" t="s">
        <v>348</v>
      </c>
      <c r="B36" s="277"/>
      <c r="C36" s="277"/>
      <c r="D36" s="283"/>
      <c r="E36" s="284"/>
      <c r="F36" s="284"/>
    </row>
    <row r="37" spans="1:7" ht="15">
      <c r="A37" s="277" t="s">
        <v>349</v>
      </c>
      <c r="B37" s="277"/>
      <c r="C37" s="277"/>
      <c r="D37" s="283"/>
      <c r="E37" s="284"/>
      <c r="F37" s="284"/>
    </row>
    <row r="38" spans="1:7" ht="15">
      <c r="A38" s="277" t="s">
        <v>48</v>
      </c>
      <c r="B38" s="277"/>
      <c r="C38" s="277"/>
      <c r="D38" s="283"/>
      <c r="E38" s="284"/>
      <c r="F38" s="284"/>
    </row>
    <row r="39" spans="1:7" ht="15">
      <c r="A39" s="285" t="s">
        <v>19</v>
      </c>
      <c r="B39" s="277"/>
      <c r="C39" s="277"/>
      <c r="D39" s="283"/>
      <c r="E39" s="284"/>
      <c r="F39" s="284"/>
    </row>
    <row r="43" spans="1:7" ht="15" customHeight="1">
      <c r="A43" s="235"/>
      <c r="B43" s="235"/>
      <c r="C43" s="235"/>
      <c r="D43" s="1139" t="s">
        <v>13</v>
      </c>
      <c r="E43" s="1139"/>
      <c r="F43" s="250"/>
      <c r="G43" s="236"/>
    </row>
    <row r="44" spans="1:7" ht="15" customHeight="1">
      <c r="A44" s="235"/>
      <c r="B44" s="235"/>
      <c r="C44" s="235"/>
      <c r="D44" s="1139" t="s">
        <v>14</v>
      </c>
      <c r="E44" s="1139"/>
      <c r="F44" s="236"/>
      <c r="G44" s="236"/>
    </row>
    <row r="45" spans="1:7" ht="15" customHeight="1">
      <c r="A45" s="235"/>
      <c r="B45" s="235"/>
      <c r="C45" s="235"/>
      <c r="D45" s="1139" t="s">
        <v>77</v>
      </c>
      <c r="E45" s="1139"/>
      <c r="F45" s="236"/>
      <c r="G45" s="236"/>
    </row>
    <row r="46" spans="1:7">
      <c r="A46" s="235" t="s">
        <v>12</v>
      </c>
      <c r="C46" s="235"/>
      <c r="D46" s="237" t="s">
        <v>76</v>
      </c>
      <c r="E46" s="237"/>
      <c r="F46" s="237"/>
      <c r="G46" s="240"/>
    </row>
  </sheetData>
  <mergeCells count="8">
    <mergeCell ref="D44:E44"/>
    <mergeCell ref="D45:E45"/>
    <mergeCell ref="A1:E1"/>
    <mergeCell ref="A2:F2"/>
    <mergeCell ref="A4:G4"/>
    <mergeCell ref="A19:G19"/>
    <mergeCell ref="D43:E43"/>
    <mergeCell ref="E20:F20"/>
  </mergeCells>
  <printOptions horizontalCentered="1"/>
  <pageMargins left="0.70866141732283472" right="0.70866141732283472" top="0.23622047244094491" bottom="0" header="0.31496062992125984" footer="0.31496062992125984"/>
  <pageSetup paperSize="9" scale="77"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3"/>
  <sheetViews>
    <sheetView zoomScaleSheetLayoutView="90" workbookViewId="0">
      <selection activeCell="E10" sqref="E10:M10"/>
    </sheetView>
  </sheetViews>
  <sheetFormatPr defaultRowHeight="12.75"/>
  <sheetData>
    <row r="2" spans="2:8">
      <c r="B2" s="15"/>
    </row>
    <row r="4" spans="2:8" ht="12.75" customHeight="1">
      <c r="B4" s="1476" t="s">
        <v>619</v>
      </c>
      <c r="C4" s="1476"/>
      <c r="D4" s="1476"/>
      <c r="E4" s="1476"/>
      <c r="F4" s="1476"/>
      <c r="G4" s="1476"/>
      <c r="H4" s="1476"/>
    </row>
    <row r="5" spans="2:8" ht="12.75" customHeight="1">
      <c r="B5" s="1476"/>
      <c r="C5" s="1476"/>
      <c r="D5" s="1476"/>
      <c r="E5" s="1476"/>
      <c r="F5" s="1476"/>
      <c r="G5" s="1476"/>
      <c r="H5" s="1476"/>
    </row>
    <row r="6" spans="2:8" ht="12.75" customHeight="1">
      <c r="B6" s="1476"/>
      <c r="C6" s="1476"/>
      <c r="D6" s="1476"/>
      <c r="E6" s="1476"/>
      <c r="F6" s="1476"/>
      <c r="G6" s="1476"/>
      <c r="H6" s="1476"/>
    </row>
    <row r="7" spans="2:8" ht="12.75" customHeight="1">
      <c r="B7" s="1476"/>
      <c r="C7" s="1476"/>
      <c r="D7" s="1476"/>
      <c r="E7" s="1476"/>
      <c r="F7" s="1476"/>
      <c r="G7" s="1476"/>
      <c r="H7" s="1476"/>
    </row>
    <row r="8" spans="2:8" ht="12.75" customHeight="1">
      <c r="B8" s="1476"/>
      <c r="C8" s="1476"/>
      <c r="D8" s="1476"/>
      <c r="E8" s="1476"/>
      <c r="F8" s="1476"/>
      <c r="G8" s="1476"/>
      <c r="H8" s="1476"/>
    </row>
    <row r="9" spans="2:8" ht="12.75" customHeight="1">
      <c r="B9" s="1476"/>
      <c r="C9" s="1476"/>
      <c r="D9" s="1476"/>
      <c r="E9" s="1476"/>
      <c r="F9" s="1476"/>
      <c r="G9" s="1476"/>
      <c r="H9" s="1476"/>
    </row>
    <row r="10" spans="2:8" ht="12.75" customHeight="1">
      <c r="B10" s="1476"/>
      <c r="C10" s="1476"/>
      <c r="D10" s="1476"/>
      <c r="E10" s="1476"/>
      <c r="F10" s="1476"/>
      <c r="G10" s="1476"/>
      <c r="H10" s="1476"/>
    </row>
    <row r="11" spans="2:8" ht="12.75" customHeight="1">
      <c r="B11" s="1476"/>
      <c r="C11" s="1476"/>
      <c r="D11" s="1476"/>
      <c r="E11" s="1476"/>
      <c r="F11" s="1476"/>
      <c r="G11" s="1476"/>
      <c r="H11" s="1476"/>
    </row>
    <row r="12" spans="2:8" ht="12.75" customHeight="1">
      <c r="B12" s="1476"/>
      <c r="C12" s="1476"/>
      <c r="D12" s="1476"/>
      <c r="E12" s="1476"/>
      <c r="F12" s="1476"/>
      <c r="G12" s="1476"/>
      <c r="H12" s="1476"/>
    </row>
    <row r="13" spans="2:8" ht="12.75" customHeight="1">
      <c r="B13" s="1476"/>
      <c r="C13" s="1476"/>
      <c r="D13" s="1476"/>
      <c r="E13" s="1476"/>
      <c r="F13" s="1476"/>
      <c r="G13" s="1476"/>
      <c r="H13" s="1476"/>
    </row>
  </sheetData>
  <mergeCells count="1">
    <mergeCell ref="B4:H13"/>
  </mergeCells>
  <printOptions horizontalCentered="1"/>
  <pageMargins left="0.70866141732283472" right="0.70866141732283472" top="0.23622047244094491" bottom="0" header="0.31496062992125984" footer="0.31496062992125984"/>
  <pageSetup paperSize="9" orientation="landscape" verticalDpi="0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topLeftCell="A7" zoomScale="90" zoomScaleNormal="90" zoomScaleSheetLayoutView="100" workbookViewId="0">
      <selection activeCell="E10" sqref="E10:M10"/>
    </sheetView>
  </sheetViews>
  <sheetFormatPr defaultColWidth="9.140625" defaultRowHeight="14.25"/>
  <cols>
    <col min="1" max="1" width="4.7109375" style="50" customWidth="1"/>
    <col min="2" max="2" width="16.85546875" style="50" customWidth="1"/>
    <col min="3" max="3" width="11.7109375" style="50" customWidth="1"/>
    <col min="4" max="4" width="12" style="50" customWidth="1"/>
    <col min="5" max="5" width="12.140625" style="50" customWidth="1"/>
    <col min="6" max="6" width="17.42578125" style="50" customWidth="1"/>
    <col min="7" max="7" width="12.42578125" style="50" customWidth="1"/>
    <col min="8" max="8" width="16" style="50" customWidth="1"/>
    <col min="9" max="9" width="12.7109375" style="50" customWidth="1"/>
    <col min="10" max="10" width="15" style="50" customWidth="1"/>
    <col min="11" max="11" width="16" style="50" customWidth="1"/>
    <col min="12" max="12" width="11.85546875" style="50" customWidth="1"/>
    <col min="13" max="16384" width="9.140625" style="50"/>
  </cols>
  <sheetData>
    <row r="1" spans="1:20" ht="15" customHeight="1">
      <c r="C1" s="1034"/>
      <c r="D1" s="1034"/>
      <c r="E1" s="1034"/>
      <c r="F1" s="1034"/>
      <c r="G1" s="1034"/>
      <c r="H1" s="1034"/>
      <c r="I1" s="183"/>
      <c r="J1" s="1187" t="s">
        <v>526</v>
      </c>
      <c r="K1" s="1187"/>
    </row>
    <row r="2" spans="1:20" s="56" customFormat="1" ht="19.5" customHeight="1">
      <c r="A2" s="1478" t="s">
        <v>0</v>
      </c>
      <c r="B2" s="1478"/>
      <c r="C2" s="1478"/>
      <c r="D2" s="1478"/>
      <c r="E2" s="1478"/>
      <c r="F2" s="1478"/>
      <c r="G2" s="1478"/>
      <c r="H2" s="1478"/>
      <c r="I2" s="1478"/>
      <c r="J2" s="1478"/>
      <c r="K2" s="1478"/>
    </row>
    <row r="3" spans="1:20" s="56" customFormat="1" ht="19.5" customHeight="1">
      <c r="A3" s="1477" t="s">
        <v>546</v>
      </c>
      <c r="B3" s="1477"/>
      <c r="C3" s="1477"/>
      <c r="D3" s="1477"/>
      <c r="E3" s="1477"/>
      <c r="F3" s="1477"/>
      <c r="G3" s="1477"/>
      <c r="H3" s="1477"/>
      <c r="I3" s="1477"/>
      <c r="J3" s="1477"/>
      <c r="K3" s="1477"/>
    </row>
    <row r="4" spans="1:20" s="56" customFormat="1" ht="14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20" s="56" customFormat="1" ht="18" customHeight="1">
      <c r="A5" s="1395" t="s">
        <v>620</v>
      </c>
      <c r="B5" s="1395"/>
      <c r="C5" s="1395"/>
      <c r="D5" s="1395"/>
      <c r="E5" s="1395"/>
      <c r="F5" s="1395"/>
      <c r="G5" s="1395"/>
      <c r="H5" s="1395"/>
      <c r="I5" s="1395"/>
      <c r="J5" s="1395"/>
      <c r="K5" s="1395"/>
    </row>
    <row r="6" spans="1:20" ht="15.75">
      <c r="A6" s="1037" t="s">
        <v>152</v>
      </c>
      <c r="B6" s="1037"/>
      <c r="C6" s="115"/>
      <c r="D6" s="115"/>
      <c r="E6" s="115"/>
      <c r="F6" s="115"/>
      <c r="G6" s="115"/>
      <c r="H6" s="115"/>
      <c r="I6" s="115"/>
      <c r="J6" s="115"/>
      <c r="K6" s="115"/>
    </row>
    <row r="7" spans="1:20" ht="29.25" customHeight="1">
      <c r="A7" s="1482" t="s">
        <v>66</v>
      </c>
      <c r="B7" s="1482" t="s">
        <v>67</v>
      </c>
      <c r="C7" s="1482" t="s">
        <v>68</v>
      </c>
      <c r="D7" s="1482" t="s">
        <v>146</v>
      </c>
      <c r="E7" s="1482"/>
      <c r="F7" s="1482"/>
      <c r="G7" s="1482"/>
      <c r="H7" s="1482"/>
      <c r="I7" s="1130" t="s">
        <v>230</v>
      </c>
      <c r="J7" s="1482" t="s">
        <v>69</v>
      </c>
      <c r="K7" s="1482" t="s">
        <v>471</v>
      </c>
      <c r="L7" s="1479" t="s">
        <v>70</v>
      </c>
      <c r="S7" s="55"/>
      <c r="T7" s="55"/>
    </row>
    <row r="8" spans="1:20" ht="33.75" customHeight="1">
      <c r="A8" s="1482"/>
      <c r="B8" s="1482"/>
      <c r="C8" s="1482"/>
      <c r="D8" s="1482" t="s">
        <v>71</v>
      </c>
      <c r="E8" s="1482" t="s">
        <v>72</v>
      </c>
      <c r="F8" s="1482"/>
      <c r="G8" s="1482"/>
      <c r="H8" s="51" t="s">
        <v>73</v>
      </c>
      <c r="I8" s="1483"/>
      <c r="J8" s="1482"/>
      <c r="K8" s="1482"/>
      <c r="L8" s="1479"/>
    </row>
    <row r="9" spans="1:20" ht="30">
      <c r="A9" s="1482"/>
      <c r="B9" s="1482"/>
      <c r="C9" s="1482"/>
      <c r="D9" s="1482"/>
      <c r="E9" s="51" t="s">
        <v>74</v>
      </c>
      <c r="F9" s="51" t="s">
        <v>75</v>
      </c>
      <c r="G9" s="51" t="s">
        <v>19</v>
      </c>
      <c r="H9" s="51"/>
      <c r="I9" s="1131"/>
      <c r="J9" s="1482"/>
      <c r="K9" s="1482"/>
      <c r="L9" s="1479"/>
    </row>
    <row r="10" spans="1:20" s="166" customFormat="1" ht="17.100000000000001" customHeight="1">
      <c r="A10" s="165">
        <v>1</v>
      </c>
      <c r="B10" s="165">
        <v>2</v>
      </c>
      <c r="C10" s="165">
        <v>3</v>
      </c>
      <c r="D10" s="165">
        <v>4</v>
      </c>
      <c r="E10" s="165">
        <v>5</v>
      </c>
      <c r="F10" s="165">
        <v>6</v>
      </c>
      <c r="G10" s="165">
        <v>7</v>
      </c>
      <c r="H10" s="165">
        <v>8</v>
      </c>
      <c r="I10" s="165">
        <v>9</v>
      </c>
      <c r="J10" s="165">
        <v>10</v>
      </c>
      <c r="K10" s="165">
        <v>11</v>
      </c>
      <c r="L10" s="165">
        <v>12</v>
      </c>
    </row>
    <row r="11" spans="1:20" ht="17.100000000000001" customHeight="1">
      <c r="A11" s="58">
        <v>1</v>
      </c>
      <c r="B11" s="59" t="s">
        <v>621</v>
      </c>
      <c r="C11" s="53">
        <v>30</v>
      </c>
      <c r="D11" s="52"/>
      <c r="E11" s="52"/>
      <c r="F11" s="52"/>
      <c r="G11" s="52"/>
      <c r="H11" s="52"/>
      <c r="I11" s="52"/>
      <c r="J11" s="52"/>
      <c r="K11" s="52"/>
      <c r="L11" s="52"/>
    </row>
    <row r="12" spans="1:20" ht="17.100000000000001" customHeight="1">
      <c r="A12" s="58">
        <v>2</v>
      </c>
      <c r="B12" s="59" t="s">
        <v>622</v>
      </c>
      <c r="C12" s="53">
        <v>31</v>
      </c>
      <c r="D12" s="52"/>
      <c r="E12" s="52"/>
      <c r="F12" s="52"/>
      <c r="G12" s="52"/>
      <c r="H12" s="52"/>
      <c r="I12" s="52"/>
      <c r="J12" s="52"/>
      <c r="K12" s="52"/>
      <c r="L12" s="52"/>
    </row>
    <row r="13" spans="1:20" ht="17.100000000000001" customHeight="1">
      <c r="A13" s="58">
        <v>3</v>
      </c>
      <c r="B13" s="59" t="s">
        <v>623</v>
      </c>
      <c r="C13" s="53">
        <v>30</v>
      </c>
      <c r="D13" s="52"/>
      <c r="E13" s="52"/>
      <c r="F13" s="52"/>
      <c r="G13" s="52"/>
      <c r="H13" s="52"/>
      <c r="I13" s="52"/>
      <c r="J13" s="52"/>
      <c r="K13" s="52"/>
      <c r="L13" s="52"/>
    </row>
    <row r="14" spans="1:20" ht="17.100000000000001" customHeight="1">
      <c r="A14" s="58">
        <v>4</v>
      </c>
      <c r="B14" s="59" t="s">
        <v>624</v>
      </c>
      <c r="C14" s="53">
        <v>31</v>
      </c>
      <c r="D14" s="52"/>
      <c r="E14" s="52"/>
      <c r="F14" s="52"/>
      <c r="G14" s="52"/>
      <c r="H14" s="52"/>
      <c r="I14" s="52"/>
      <c r="J14" s="52"/>
      <c r="K14" s="52"/>
      <c r="L14" s="52"/>
    </row>
    <row r="15" spans="1:20" ht="17.100000000000001" customHeight="1">
      <c r="A15" s="58">
        <v>5</v>
      </c>
      <c r="B15" s="59" t="s">
        <v>625</v>
      </c>
      <c r="C15" s="53">
        <v>31</v>
      </c>
      <c r="D15" s="52"/>
      <c r="E15" s="52"/>
      <c r="F15" s="52"/>
      <c r="G15" s="52"/>
      <c r="H15" s="52"/>
      <c r="I15" s="52"/>
      <c r="J15" s="52"/>
      <c r="K15" s="52"/>
      <c r="L15" s="52"/>
    </row>
    <row r="16" spans="1:20" s="57" customFormat="1" ht="17.100000000000001" customHeight="1">
      <c r="A16" s="58">
        <v>6</v>
      </c>
      <c r="B16" s="59" t="s">
        <v>626</v>
      </c>
      <c r="C16" s="58">
        <v>30</v>
      </c>
      <c r="D16" s="59"/>
      <c r="E16" s="59"/>
      <c r="F16" s="59"/>
      <c r="G16" s="59"/>
      <c r="H16" s="59"/>
      <c r="I16" s="59"/>
      <c r="J16" s="59"/>
      <c r="K16" s="59"/>
      <c r="L16" s="59"/>
    </row>
    <row r="17" spans="1:12" s="57" customFormat="1" ht="17.100000000000001" customHeight="1">
      <c r="A17" s="58">
        <v>7</v>
      </c>
      <c r="B17" s="59" t="s">
        <v>627</v>
      </c>
      <c r="C17" s="58">
        <v>31</v>
      </c>
      <c r="D17" s="59"/>
      <c r="E17" s="59"/>
      <c r="F17" s="59"/>
      <c r="G17" s="59"/>
      <c r="H17" s="59"/>
      <c r="I17" s="59"/>
      <c r="J17" s="59"/>
      <c r="K17" s="59"/>
      <c r="L17" s="59"/>
    </row>
    <row r="18" spans="1:12" s="57" customFormat="1" ht="17.100000000000001" customHeight="1">
      <c r="A18" s="58">
        <v>8</v>
      </c>
      <c r="B18" s="59" t="s">
        <v>628</v>
      </c>
      <c r="C18" s="58">
        <v>30</v>
      </c>
      <c r="D18" s="59"/>
      <c r="E18" s="59"/>
      <c r="F18" s="59"/>
      <c r="G18" s="59"/>
      <c r="H18" s="59"/>
      <c r="I18" s="59"/>
      <c r="J18" s="59"/>
      <c r="K18" s="59"/>
      <c r="L18" s="59"/>
    </row>
    <row r="19" spans="1:12" s="57" customFormat="1" ht="17.100000000000001" customHeight="1">
      <c r="A19" s="58">
        <v>9</v>
      </c>
      <c r="B19" s="59" t="s">
        <v>629</v>
      </c>
      <c r="C19" s="58">
        <v>31</v>
      </c>
      <c r="D19" s="59"/>
      <c r="E19" s="59"/>
      <c r="F19" s="59"/>
      <c r="G19" s="59"/>
      <c r="H19" s="59"/>
      <c r="I19" s="59"/>
      <c r="J19" s="59"/>
      <c r="K19" s="59"/>
      <c r="L19" s="59"/>
    </row>
    <row r="20" spans="1:12" s="57" customFormat="1" ht="17.100000000000001" customHeight="1">
      <c r="A20" s="58">
        <v>10</v>
      </c>
      <c r="B20" s="59" t="s">
        <v>630</v>
      </c>
      <c r="C20" s="58">
        <v>31</v>
      </c>
      <c r="D20" s="59"/>
      <c r="E20" s="59"/>
      <c r="F20" s="59"/>
      <c r="G20" s="59"/>
      <c r="H20" s="59"/>
      <c r="I20" s="59"/>
      <c r="J20" s="59"/>
      <c r="K20" s="59"/>
      <c r="L20" s="59"/>
    </row>
    <row r="21" spans="1:12" s="57" customFormat="1" ht="17.100000000000001" customHeight="1">
      <c r="A21" s="58">
        <v>11</v>
      </c>
      <c r="B21" s="59" t="s">
        <v>631</v>
      </c>
      <c r="C21" s="58">
        <v>28</v>
      </c>
      <c r="D21" s="60"/>
      <c r="E21" s="60"/>
      <c r="F21" s="60"/>
      <c r="G21" s="60"/>
      <c r="H21" s="60"/>
      <c r="I21" s="60"/>
      <c r="J21" s="60"/>
      <c r="K21" s="59"/>
      <c r="L21" s="59"/>
    </row>
    <row r="22" spans="1:12" s="57" customFormat="1" ht="17.100000000000001" customHeight="1">
      <c r="A22" s="58">
        <v>12</v>
      </c>
      <c r="B22" s="59" t="s">
        <v>632</v>
      </c>
      <c r="C22" s="58">
        <v>31</v>
      </c>
      <c r="D22" s="60"/>
      <c r="E22" s="60"/>
      <c r="F22" s="60"/>
      <c r="G22" s="60"/>
      <c r="H22" s="60"/>
      <c r="I22" s="60"/>
      <c r="J22" s="60"/>
      <c r="K22" s="59"/>
      <c r="L22" s="59"/>
    </row>
    <row r="23" spans="1:12" s="57" customFormat="1" ht="17.100000000000001" customHeight="1">
      <c r="A23" s="59"/>
      <c r="B23" s="61" t="s">
        <v>19</v>
      </c>
      <c r="C23" s="58">
        <v>365</v>
      </c>
      <c r="D23" s="59"/>
      <c r="E23" s="59"/>
      <c r="F23" s="59"/>
      <c r="G23" s="59"/>
      <c r="H23" s="59"/>
      <c r="I23" s="59"/>
      <c r="J23" s="59"/>
      <c r="K23" s="59"/>
      <c r="L23" s="59"/>
    </row>
    <row r="24" spans="1:12" s="57" customFormat="1" ht="11.25" customHeight="1">
      <c r="A24" s="62"/>
      <c r="B24" s="63"/>
      <c r="C24" s="64"/>
      <c r="D24" s="62"/>
      <c r="E24" s="62"/>
      <c r="F24" s="62"/>
      <c r="G24" s="62"/>
      <c r="H24" s="62"/>
      <c r="I24" s="62"/>
      <c r="J24" s="62"/>
      <c r="K24" s="62"/>
    </row>
    <row r="25" spans="1:12" ht="15">
      <c r="A25" s="54" t="s">
        <v>96</v>
      </c>
      <c r="B25" s="54"/>
      <c r="C25" s="54"/>
      <c r="D25" s="54"/>
      <c r="E25" s="54"/>
      <c r="F25" s="54"/>
      <c r="G25" s="54"/>
      <c r="H25" s="54"/>
      <c r="I25" s="54"/>
      <c r="J25" s="54"/>
    </row>
    <row r="26" spans="1:12" ht="15">
      <c r="A26" s="54"/>
      <c r="B26" s="54"/>
      <c r="C26" s="54"/>
      <c r="D26" s="54"/>
      <c r="E26" s="54"/>
      <c r="F26" s="54"/>
      <c r="G26" s="54"/>
      <c r="H26" s="54"/>
      <c r="I26" s="54"/>
      <c r="J26" s="54"/>
    </row>
    <row r="27" spans="1:12" ht="15">
      <c r="A27" s="54"/>
      <c r="B27" s="54"/>
      <c r="C27" s="54"/>
      <c r="D27" s="54"/>
      <c r="E27" s="54"/>
      <c r="F27" s="54"/>
      <c r="G27" s="54"/>
      <c r="H27" s="54"/>
      <c r="I27" s="54"/>
      <c r="J27" s="54"/>
    </row>
    <row r="28" spans="1:12" ht="15">
      <c r="A28" s="54" t="s">
        <v>12</v>
      </c>
      <c r="B28" s="54"/>
      <c r="C28" s="54"/>
      <c r="D28" s="54"/>
      <c r="E28" s="54"/>
      <c r="F28" s="54"/>
      <c r="G28" s="54"/>
      <c r="H28" s="54"/>
      <c r="I28" s="54"/>
      <c r="J28" s="1480" t="s">
        <v>13</v>
      </c>
      <c r="K28" s="1480"/>
    </row>
    <row r="29" spans="1:12" ht="15">
      <c r="A29" s="1481" t="s">
        <v>14</v>
      </c>
      <c r="B29" s="1481"/>
      <c r="C29" s="1481"/>
      <c r="D29" s="1481"/>
      <c r="E29" s="1481"/>
      <c r="F29" s="1481"/>
      <c r="G29" s="1481"/>
      <c r="H29" s="1481"/>
      <c r="I29" s="1481"/>
      <c r="J29" s="1481"/>
      <c r="K29" s="1481"/>
    </row>
    <row r="30" spans="1:12" ht="15">
      <c r="A30" s="1481" t="s">
        <v>20</v>
      </c>
      <c r="B30" s="1481"/>
      <c r="C30" s="1481"/>
      <c r="D30" s="1481"/>
      <c r="E30" s="1481"/>
      <c r="F30" s="1481"/>
      <c r="G30" s="1481"/>
      <c r="H30" s="1481"/>
      <c r="I30" s="1481"/>
      <c r="J30" s="1481"/>
      <c r="K30" s="1481"/>
    </row>
    <row r="31" spans="1:12" ht="15">
      <c r="A31" s="54"/>
      <c r="B31" s="54"/>
      <c r="C31" s="54"/>
      <c r="D31" s="54"/>
      <c r="E31" s="54"/>
      <c r="F31" s="54"/>
      <c r="G31" s="54"/>
      <c r="H31" s="54" t="s">
        <v>76</v>
      </c>
      <c r="I31" s="54"/>
      <c r="J31" s="54"/>
      <c r="K31" s="54"/>
    </row>
  </sheetData>
  <mergeCells count="19">
    <mergeCell ref="L7:L9"/>
    <mergeCell ref="J28:K28"/>
    <mergeCell ref="A29:K29"/>
    <mergeCell ref="A30:K30"/>
    <mergeCell ref="A5:K5"/>
    <mergeCell ref="A7:A9"/>
    <mergeCell ref="B7:B9"/>
    <mergeCell ref="C7:C9"/>
    <mergeCell ref="D7:H7"/>
    <mergeCell ref="J7:J9"/>
    <mergeCell ref="K7:K9"/>
    <mergeCell ref="D8:D9"/>
    <mergeCell ref="E8:G8"/>
    <mergeCell ref="I7:I9"/>
    <mergeCell ref="C1:H1"/>
    <mergeCell ref="J1:K1"/>
    <mergeCell ref="A3:K3"/>
    <mergeCell ref="A2:K2"/>
    <mergeCell ref="A6:B6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4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topLeftCell="A13" zoomScaleSheetLayoutView="100" workbookViewId="0">
      <selection activeCell="E10" sqref="E10:M10"/>
    </sheetView>
  </sheetViews>
  <sheetFormatPr defaultColWidth="9.140625" defaultRowHeight="14.25"/>
  <cols>
    <col min="1" max="1" width="4.7109375" style="50" customWidth="1"/>
    <col min="2" max="2" width="14.7109375" style="50" customWidth="1"/>
    <col min="3" max="3" width="11.7109375" style="50" customWidth="1"/>
    <col min="4" max="4" width="12" style="50" customWidth="1"/>
    <col min="5" max="5" width="11.85546875" style="50" customWidth="1"/>
    <col min="6" max="6" width="18.85546875" style="50" customWidth="1"/>
    <col min="7" max="7" width="10.140625" style="50" customWidth="1"/>
    <col min="8" max="8" width="14.7109375" style="50" customWidth="1"/>
    <col min="9" max="9" width="15.28515625" style="50" customWidth="1"/>
    <col min="10" max="10" width="14.7109375" style="50" customWidth="1"/>
    <col min="11" max="11" width="11.85546875" style="50" customWidth="1"/>
    <col min="12" max="16384" width="9.140625" style="50"/>
  </cols>
  <sheetData>
    <row r="1" spans="1:19" ht="15" customHeight="1">
      <c r="C1" s="1034"/>
      <c r="D1" s="1034"/>
      <c r="E1" s="1034"/>
      <c r="F1" s="1034"/>
      <c r="G1" s="1034"/>
      <c r="H1" s="1034"/>
      <c r="I1" s="183"/>
      <c r="J1" s="42" t="s">
        <v>527</v>
      </c>
    </row>
    <row r="2" spans="1:19" s="56" customFormat="1" ht="19.5" customHeight="1">
      <c r="A2" s="1478" t="s">
        <v>0</v>
      </c>
      <c r="B2" s="1478"/>
      <c r="C2" s="1478"/>
      <c r="D2" s="1478"/>
      <c r="E2" s="1478"/>
      <c r="F2" s="1478"/>
      <c r="G2" s="1478"/>
      <c r="H2" s="1478"/>
      <c r="I2" s="1478"/>
      <c r="J2" s="1478"/>
    </row>
    <row r="3" spans="1:19" s="56" customFormat="1" ht="19.5" customHeight="1">
      <c r="A3" s="1477" t="s">
        <v>546</v>
      </c>
      <c r="B3" s="1477"/>
      <c r="C3" s="1477"/>
      <c r="D3" s="1477"/>
      <c r="E3" s="1477"/>
      <c r="F3" s="1477"/>
      <c r="G3" s="1477"/>
      <c r="H3" s="1477"/>
      <c r="I3" s="1477"/>
      <c r="J3" s="1477"/>
    </row>
    <row r="4" spans="1:19" s="56" customFormat="1" ht="14.25" customHeight="1">
      <c r="A4" s="65"/>
      <c r="B4" s="65"/>
      <c r="C4" s="65"/>
      <c r="D4" s="65"/>
      <c r="E4" s="65"/>
      <c r="F4" s="65"/>
      <c r="G4" s="65"/>
      <c r="H4" s="65"/>
      <c r="I4" s="65"/>
      <c r="J4" s="65"/>
    </row>
    <row r="5" spans="1:19" s="56" customFormat="1" ht="18" customHeight="1">
      <c r="A5" s="1395" t="s">
        <v>633</v>
      </c>
      <c r="B5" s="1395"/>
      <c r="C5" s="1395"/>
      <c r="D5" s="1395"/>
      <c r="E5" s="1395"/>
      <c r="F5" s="1395"/>
      <c r="G5" s="1395"/>
      <c r="H5" s="1395"/>
      <c r="I5" s="1395"/>
      <c r="J5" s="1395"/>
    </row>
    <row r="6" spans="1:19" ht="15.75">
      <c r="A6" s="1037" t="s">
        <v>152</v>
      </c>
      <c r="B6" s="1037"/>
      <c r="C6" s="143"/>
      <c r="D6" s="143"/>
      <c r="E6" s="143"/>
      <c r="F6" s="143"/>
      <c r="G6" s="143"/>
      <c r="H6" s="143"/>
      <c r="I6" s="181"/>
      <c r="J6" s="181"/>
    </row>
    <row r="7" spans="1:19" ht="29.25" customHeight="1">
      <c r="A7" s="1482" t="s">
        <v>66</v>
      </c>
      <c r="B7" s="1482" t="s">
        <v>67</v>
      </c>
      <c r="C7" s="1482" t="s">
        <v>68</v>
      </c>
      <c r="D7" s="1482" t="s">
        <v>147</v>
      </c>
      <c r="E7" s="1482"/>
      <c r="F7" s="1482"/>
      <c r="G7" s="1482"/>
      <c r="H7" s="1482"/>
      <c r="I7" s="1130" t="s">
        <v>230</v>
      </c>
      <c r="J7" s="1482" t="s">
        <v>69</v>
      </c>
      <c r="K7" s="1482" t="s">
        <v>213</v>
      </c>
    </row>
    <row r="8" spans="1:19" ht="34.15" customHeight="1">
      <c r="A8" s="1482"/>
      <c r="B8" s="1482"/>
      <c r="C8" s="1482"/>
      <c r="D8" s="1482" t="s">
        <v>71</v>
      </c>
      <c r="E8" s="1482" t="s">
        <v>72</v>
      </c>
      <c r="F8" s="1482"/>
      <c r="G8" s="1482"/>
      <c r="H8" s="1130" t="s">
        <v>73</v>
      </c>
      <c r="I8" s="1483"/>
      <c r="J8" s="1482"/>
      <c r="K8" s="1482"/>
      <c r="R8" s="55"/>
      <c r="S8" s="55"/>
    </row>
    <row r="9" spans="1:19" ht="33.75" customHeight="1">
      <c r="A9" s="1482"/>
      <c r="B9" s="1482"/>
      <c r="C9" s="1482"/>
      <c r="D9" s="1482"/>
      <c r="E9" s="51" t="s">
        <v>74</v>
      </c>
      <c r="F9" s="51" t="s">
        <v>75</v>
      </c>
      <c r="G9" s="51" t="s">
        <v>19</v>
      </c>
      <c r="H9" s="1131"/>
      <c r="I9" s="1131"/>
      <c r="J9" s="1482"/>
      <c r="K9" s="1482"/>
    </row>
    <row r="10" spans="1:19" s="57" customFormat="1" ht="17.100000000000001" customHeight="1">
      <c r="A10" s="51">
        <v>1</v>
      </c>
      <c r="B10" s="51">
        <v>2</v>
      </c>
      <c r="C10" s="51">
        <v>3</v>
      </c>
      <c r="D10" s="51">
        <v>4</v>
      </c>
      <c r="E10" s="51">
        <v>5</v>
      </c>
      <c r="F10" s="51">
        <v>6</v>
      </c>
      <c r="G10" s="51">
        <v>7</v>
      </c>
      <c r="H10" s="51">
        <v>8</v>
      </c>
      <c r="I10" s="51">
        <v>9</v>
      </c>
      <c r="J10" s="51">
        <v>10</v>
      </c>
      <c r="K10" s="51">
        <v>11</v>
      </c>
    </row>
    <row r="11" spans="1:19" ht="17.100000000000001" customHeight="1">
      <c r="A11" s="58">
        <v>1</v>
      </c>
      <c r="B11" s="59" t="s">
        <v>621</v>
      </c>
      <c r="C11" s="53">
        <v>30</v>
      </c>
      <c r="D11" s="52"/>
      <c r="E11" s="52"/>
      <c r="F11" s="52"/>
      <c r="G11" s="52"/>
      <c r="H11" s="52"/>
      <c r="I11" s="52"/>
      <c r="J11" s="52"/>
      <c r="K11" s="52"/>
    </row>
    <row r="12" spans="1:19" ht="17.100000000000001" customHeight="1">
      <c r="A12" s="58">
        <v>2</v>
      </c>
      <c r="B12" s="59" t="s">
        <v>622</v>
      </c>
      <c r="C12" s="53">
        <v>31</v>
      </c>
      <c r="D12" s="52"/>
      <c r="E12" s="52"/>
      <c r="F12" s="52"/>
      <c r="G12" s="52"/>
      <c r="H12" s="52"/>
      <c r="I12" s="52"/>
      <c r="J12" s="52"/>
      <c r="K12" s="52"/>
    </row>
    <row r="13" spans="1:19" ht="17.100000000000001" customHeight="1">
      <c r="A13" s="58">
        <v>3</v>
      </c>
      <c r="B13" s="59" t="s">
        <v>623</v>
      </c>
      <c r="C13" s="53">
        <v>30</v>
      </c>
      <c r="D13" s="52"/>
      <c r="E13" s="52"/>
      <c r="F13" s="52"/>
      <c r="G13" s="52"/>
      <c r="H13" s="52"/>
      <c r="I13" s="52"/>
      <c r="J13" s="52"/>
      <c r="K13" s="59"/>
    </row>
    <row r="14" spans="1:19" ht="17.100000000000001" customHeight="1">
      <c r="A14" s="58">
        <v>4</v>
      </c>
      <c r="B14" s="59" t="s">
        <v>624</v>
      </c>
      <c r="C14" s="53">
        <v>31</v>
      </c>
      <c r="D14" s="52"/>
      <c r="E14" s="52"/>
      <c r="F14" s="52"/>
      <c r="G14" s="52"/>
      <c r="H14" s="52"/>
      <c r="I14" s="52"/>
      <c r="J14" s="52"/>
      <c r="K14" s="59"/>
    </row>
    <row r="15" spans="1:19" ht="17.100000000000001" customHeight="1">
      <c r="A15" s="58">
        <v>5</v>
      </c>
      <c r="B15" s="59" t="s">
        <v>625</v>
      </c>
      <c r="C15" s="53">
        <v>31</v>
      </c>
      <c r="D15" s="52"/>
      <c r="E15" s="52"/>
      <c r="F15" s="52"/>
      <c r="G15" s="52"/>
      <c r="H15" s="52"/>
      <c r="I15" s="52"/>
      <c r="J15" s="52"/>
      <c r="K15" s="59"/>
    </row>
    <row r="16" spans="1:19" s="57" customFormat="1" ht="17.100000000000001" customHeight="1">
      <c r="A16" s="58">
        <v>6</v>
      </c>
      <c r="B16" s="59" t="s">
        <v>626</v>
      </c>
      <c r="C16" s="58">
        <v>30</v>
      </c>
      <c r="D16" s="59"/>
      <c r="E16" s="59"/>
      <c r="F16" s="59"/>
      <c r="G16" s="59"/>
      <c r="H16" s="59"/>
      <c r="I16" s="59"/>
      <c r="J16" s="59"/>
      <c r="K16" s="59"/>
    </row>
    <row r="17" spans="1:11" s="57" customFormat="1" ht="17.100000000000001" customHeight="1">
      <c r="A17" s="58">
        <v>7</v>
      </c>
      <c r="B17" s="59" t="s">
        <v>627</v>
      </c>
      <c r="C17" s="58">
        <v>31</v>
      </c>
      <c r="D17" s="59"/>
      <c r="E17" s="59"/>
      <c r="F17" s="59"/>
      <c r="G17" s="59"/>
      <c r="H17" s="59"/>
      <c r="I17" s="59"/>
      <c r="J17" s="59"/>
      <c r="K17" s="59"/>
    </row>
    <row r="18" spans="1:11" s="57" customFormat="1" ht="17.100000000000001" customHeight="1">
      <c r="A18" s="58">
        <v>8</v>
      </c>
      <c r="B18" s="59" t="s">
        <v>628</v>
      </c>
      <c r="C18" s="58">
        <v>30</v>
      </c>
      <c r="D18" s="59"/>
      <c r="E18" s="59"/>
      <c r="F18" s="59"/>
      <c r="G18" s="59"/>
      <c r="H18" s="59"/>
      <c r="I18" s="59"/>
      <c r="J18" s="59"/>
      <c r="K18" s="59"/>
    </row>
    <row r="19" spans="1:11" s="57" customFormat="1" ht="17.100000000000001" customHeight="1">
      <c r="A19" s="58">
        <v>9</v>
      </c>
      <c r="B19" s="59" t="s">
        <v>629</v>
      </c>
      <c r="C19" s="58">
        <v>31</v>
      </c>
      <c r="D19" s="59"/>
      <c r="E19" s="59"/>
      <c r="F19" s="59"/>
      <c r="G19" s="59"/>
      <c r="H19" s="59"/>
      <c r="I19" s="59"/>
      <c r="J19" s="59"/>
      <c r="K19" s="59"/>
    </row>
    <row r="20" spans="1:11" s="57" customFormat="1" ht="17.100000000000001" customHeight="1">
      <c r="A20" s="58">
        <v>10</v>
      </c>
      <c r="B20" s="59" t="s">
        <v>630</v>
      </c>
      <c r="C20" s="58">
        <v>31</v>
      </c>
      <c r="D20" s="59"/>
      <c r="E20" s="59"/>
      <c r="F20" s="59"/>
      <c r="G20" s="59"/>
      <c r="H20" s="59"/>
      <c r="I20" s="59"/>
      <c r="J20" s="59"/>
      <c r="K20" s="59"/>
    </row>
    <row r="21" spans="1:11" s="57" customFormat="1" ht="17.100000000000001" customHeight="1">
      <c r="A21" s="58">
        <v>11</v>
      </c>
      <c r="B21" s="59" t="s">
        <v>631</v>
      </c>
      <c r="C21" s="58">
        <v>28</v>
      </c>
      <c r="D21" s="60"/>
      <c r="E21" s="60"/>
      <c r="F21" s="60"/>
      <c r="G21" s="60"/>
      <c r="H21" s="60"/>
      <c r="I21" s="60"/>
      <c r="J21" s="60"/>
      <c r="K21" s="59"/>
    </row>
    <row r="22" spans="1:11" s="57" customFormat="1" ht="17.100000000000001" customHeight="1">
      <c r="A22" s="58">
        <v>12</v>
      </c>
      <c r="B22" s="59" t="s">
        <v>632</v>
      </c>
      <c r="C22" s="58">
        <v>31</v>
      </c>
      <c r="D22" s="60"/>
      <c r="E22" s="60"/>
      <c r="F22" s="60"/>
      <c r="G22" s="60"/>
      <c r="H22" s="60"/>
      <c r="I22" s="60"/>
      <c r="J22" s="60"/>
      <c r="K22" s="59"/>
    </row>
    <row r="23" spans="1:11" s="57" customFormat="1" ht="17.100000000000001" customHeight="1">
      <c r="A23" s="59"/>
      <c r="B23" s="61" t="s">
        <v>19</v>
      </c>
      <c r="C23" s="58">
        <v>365</v>
      </c>
      <c r="D23" s="59"/>
      <c r="E23" s="59"/>
      <c r="F23" s="59"/>
      <c r="G23" s="59"/>
      <c r="H23" s="59"/>
      <c r="I23" s="59"/>
      <c r="J23" s="59"/>
      <c r="K23" s="59"/>
    </row>
    <row r="24" spans="1:11" s="57" customFormat="1" ht="11.25" customHeight="1">
      <c r="A24" s="62"/>
      <c r="B24" s="63"/>
      <c r="C24" s="64"/>
      <c r="D24" s="62"/>
      <c r="E24" s="62"/>
      <c r="F24" s="62"/>
      <c r="G24" s="62"/>
      <c r="H24" s="62"/>
      <c r="I24" s="62"/>
      <c r="J24" s="62"/>
      <c r="K24" s="59"/>
    </row>
    <row r="25" spans="1:11" ht="15">
      <c r="A25" s="54" t="s">
        <v>96</v>
      </c>
      <c r="B25" s="54"/>
      <c r="C25" s="54"/>
      <c r="D25" s="54"/>
      <c r="E25" s="54"/>
      <c r="F25" s="54"/>
      <c r="G25" s="54"/>
      <c r="H25" s="54"/>
      <c r="I25" s="54"/>
      <c r="J25" s="54"/>
    </row>
    <row r="26" spans="1:11" ht="15">
      <c r="A26" s="54"/>
      <c r="B26" s="54"/>
      <c r="C26" s="54"/>
      <c r="D26" s="54"/>
      <c r="E26" s="54"/>
      <c r="F26" s="54"/>
      <c r="G26" s="54"/>
      <c r="H26" s="54"/>
      <c r="I26" s="54"/>
      <c r="J26" s="54"/>
    </row>
    <row r="27" spans="1:11" ht="15">
      <c r="A27" s="54"/>
      <c r="B27" s="54"/>
      <c r="C27" s="54"/>
      <c r="D27" s="54"/>
      <c r="E27" s="54"/>
      <c r="F27" s="54"/>
      <c r="G27" s="54"/>
      <c r="H27" s="54"/>
      <c r="I27" s="54"/>
      <c r="J27" s="54"/>
    </row>
    <row r="28" spans="1:11">
      <c r="D28" s="50" t="s">
        <v>11</v>
      </c>
    </row>
    <row r="29" spans="1:11" ht="15">
      <c r="A29" s="54" t="s">
        <v>12</v>
      </c>
      <c r="B29" s="54"/>
      <c r="C29" s="54"/>
      <c r="D29" s="54"/>
      <c r="E29" s="54"/>
      <c r="F29" s="54"/>
      <c r="G29" s="54"/>
      <c r="H29" s="54"/>
      <c r="I29" s="54"/>
      <c r="J29" s="178" t="s">
        <v>13</v>
      </c>
    </row>
    <row r="30" spans="1:11" ht="15">
      <c r="A30" s="1481" t="s">
        <v>14</v>
      </c>
      <c r="B30" s="1481"/>
      <c r="C30" s="1481"/>
      <c r="D30" s="1481"/>
      <c r="E30" s="1481"/>
      <c r="F30" s="1481"/>
      <c r="G30" s="1481"/>
      <c r="H30" s="1481"/>
      <c r="I30" s="1481"/>
      <c r="J30" s="1481"/>
    </row>
    <row r="31" spans="1:11" ht="15">
      <c r="A31" s="1481" t="s">
        <v>20</v>
      </c>
      <c r="B31" s="1481"/>
      <c r="C31" s="1481"/>
      <c r="D31" s="1481"/>
      <c r="E31" s="1481"/>
      <c r="F31" s="1481"/>
      <c r="G31" s="1481"/>
      <c r="H31" s="1481"/>
      <c r="I31" s="1481"/>
      <c r="J31" s="1481"/>
    </row>
    <row r="32" spans="1:11" ht="15">
      <c r="A32" s="54"/>
      <c r="B32" s="54"/>
      <c r="C32" s="54"/>
      <c r="D32" s="54"/>
      <c r="E32" s="54"/>
      <c r="F32" s="54"/>
      <c r="G32" s="54"/>
      <c r="H32" s="54" t="s">
        <v>76</v>
      </c>
      <c r="I32" s="54"/>
      <c r="J32" s="54"/>
    </row>
  </sheetData>
  <mergeCells count="17">
    <mergeCell ref="A30:J30"/>
    <mergeCell ref="A31:J31"/>
    <mergeCell ref="A7:A9"/>
    <mergeCell ref="B7:B9"/>
    <mergeCell ref="C7:C9"/>
    <mergeCell ref="D7:H7"/>
    <mergeCell ref="J7:J9"/>
    <mergeCell ref="D8:D9"/>
    <mergeCell ref="E8:G8"/>
    <mergeCell ref="I7:I9"/>
    <mergeCell ref="K7:K9"/>
    <mergeCell ref="H8:H9"/>
    <mergeCell ref="C1:H1"/>
    <mergeCell ref="A2:J2"/>
    <mergeCell ref="A3:J3"/>
    <mergeCell ref="A5:J5"/>
    <mergeCell ref="A6:B6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29"/>
  <sheetViews>
    <sheetView view="pageBreakPreview" zoomScale="70" zoomScaleNormal="70" zoomScaleSheetLayoutView="70" workbookViewId="0">
      <selection activeCell="J21" sqref="J21"/>
    </sheetView>
  </sheetViews>
  <sheetFormatPr defaultColWidth="9.140625" defaultRowHeight="12.75"/>
  <cols>
    <col min="1" max="1" width="7.28515625" style="217" customWidth="1"/>
    <col min="2" max="2" width="26" style="217" customWidth="1"/>
    <col min="3" max="5" width="11.140625" style="217" customWidth="1"/>
    <col min="6" max="6" width="10.5703125" style="217" hidden="1" customWidth="1"/>
    <col min="7" max="7" width="16" style="217" customWidth="1"/>
    <col min="8" max="10" width="10.7109375" style="217" customWidth="1"/>
    <col min="11" max="11" width="12.5703125" style="217" customWidth="1"/>
    <col min="12" max="12" width="10.28515625" style="217" customWidth="1"/>
    <col min="13" max="14" width="9.140625" style="217"/>
    <col min="15" max="15" width="10.5703125" style="217" customWidth="1"/>
    <col min="16" max="19" width="9.140625" style="217"/>
    <col min="20" max="20" width="12" style="217" customWidth="1"/>
    <col min="21" max="21" width="10.140625" style="217" customWidth="1"/>
    <col min="22" max="22" width="8.85546875" style="217" customWidth="1"/>
    <col min="23" max="23" width="13.28515625" style="217" customWidth="1"/>
    <col min="24" max="16384" width="9.140625" style="217"/>
  </cols>
  <sheetData>
    <row r="1" spans="1:25" ht="15">
      <c r="W1" s="218" t="s">
        <v>532</v>
      </c>
    </row>
    <row r="2" spans="1:25" ht="15.75">
      <c r="A2" s="1138" t="s">
        <v>0</v>
      </c>
      <c r="B2" s="1138"/>
      <c r="C2" s="1138"/>
      <c r="D2" s="1138"/>
      <c r="E2" s="1138"/>
      <c r="F2" s="1138"/>
      <c r="G2" s="1138"/>
      <c r="H2" s="1138"/>
      <c r="I2" s="1138"/>
      <c r="J2" s="1138"/>
      <c r="K2" s="1138"/>
      <c r="L2" s="1138"/>
      <c r="M2" s="1138"/>
      <c r="N2" s="1138"/>
      <c r="O2" s="1138"/>
      <c r="P2" s="1138"/>
      <c r="Q2" s="1138"/>
      <c r="R2" s="1138"/>
      <c r="S2" s="1138"/>
      <c r="T2" s="1138"/>
      <c r="U2" s="1138"/>
      <c r="V2" s="1138"/>
      <c r="W2" s="1138"/>
    </row>
    <row r="3" spans="1:25" ht="20.25">
      <c r="A3" s="1072" t="s">
        <v>546</v>
      </c>
      <c r="B3" s="1072"/>
      <c r="C3" s="1072"/>
      <c r="D3" s="1072"/>
      <c r="E3" s="1072"/>
      <c r="F3" s="1072"/>
      <c r="G3" s="1072"/>
      <c r="H3" s="1072"/>
      <c r="I3" s="1072"/>
      <c r="J3" s="1072"/>
      <c r="K3" s="1072"/>
      <c r="L3" s="1072"/>
      <c r="M3" s="1072"/>
      <c r="N3" s="1072"/>
      <c r="O3" s="1072"/>
      <c r="P3" s="1072"/>
      <c r="Q3" s="1072"/>
      <c r="R3" s="1072"/>
      <c r="S3" s="1072"/>
      <c r="T3" s="1072"/>
      <c r="U3" s="1072"/>
      <c r="V3" s="1072"/>
      <c r="W3" s="1072"/>
      <c r="X3" s="141"/>
      <c r="Y3" s="141"/>
    </row>
    <row r="4" spans="1:25" ht="18"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</row>
    <row r="5" spans="1:25" ht="15.75">
      <c r="A5" s="1073" t="s">
        <v>549</v>
      </c>
      <c r="B5" s="1073"/>
      <c r="C5" s="1073"/>
      <c r="D5" s="1073"/>
      <c r="E5" s="1073"/>
      <c r="F5" s="1073"/>
      <c r="G5" s="1073"/>
      <c r="H5" s="1073"/>
      <c r="I5" s="1073"/>
      <c r="J5" s="1073"/>
      <c r="K5" s="1073"/>
      <c r="L5" s="1073"/>
      <c r="M5" s="1073"/>
      <c r="N5" s="1073"/>
      <c r="O5" s="1073"/>
      <c r="P5" s="1073"/>
      <c r="Q5" s="1073"/>
      <c r="R5" s="1073"/>
      <c r="S5" s="1073"/>
      <c r="T5" s="1073"/>
      <c r="U5" s="1073"/>
      <c r="V5" s="1073"/>
      <c r="W5" s="1073"/>
    </row>
    <row r="6" spans="1:25" ht="15">
      <c r="L6" s="463"/>
      <c r="M6" s="463"/>
      <c r="N6" s="463"/>
      <c r="O6" s="463"/>
      <c r="P6" s="463"/>
      <c r="Q6" s="463"/>
      <c r="R6" s="463"/>
      <c r="S6" s="463"/>
      <c r="V6" s="1074" t="s">
        <v>241</v>
      </c>
      <c r="W6" s="1075"/>
    </row>
    <row r="7" spans="1:25">
      <c r="A7" s="1076" t="s">
        <v>152</v>
      </c>
      <c r="B7" s="1076"/>
      <c r="P7" s="1077" t="s">
        <v>831</v>
      </c>
      <c r="Q7" s="1077"/>
      <c r="R7" s="1077"/>
      <c r="S7" s="1077"/>
      <c r="T7" s="1077"/>
      <c r="U7" s="1077"/>
      <c r="V7" s="1077"/>
      <c r="W7" s="1077"/>
    </row>
    <row r="8" spans="1:25" ht="35.25" customHeight="1">
      <c r="A8" s="1061" t="s">
        <v>2</v>
      </c>
      <c r="B8" s="1061" t="s">
        <v>136</v>
      </c>
      <c r="C8" s="1062" t="s">
        <v>137</v>
      </c>
      <c r="D8" s="1062"/>
      <c r="E8" s="1062"/>
      <c r="F8" s="437"/>
      <c r="G8" s="1062" t="s">
        <v>138</v>
      </c>
      <c r="H8" s="1061" t="s">
        <v>162</v>
      </c>
      <c r="I8" s="1061"/>
      <c r="J8" s="1061"/>
      <c r="K8" s="1061"/>
      <c r="L8" s="1061"/>
      <c r="M8" s="1061"/>
      <c r="N8" s="1061"/>
      <c r="O8" s="1061"/>
      <c r="P8" s="1061" t="s">
        <v>163</v>
      </c>
      <c r="Q8" s="1061"/>
      <c r="R8" s="1061"/>
      <c r="S8" s="1061"/>
      <c r="T8" s="1061"/>
      <c r="U8" s="1061"/>
      <c r="V8" s="1061"/>
      <c r="W8" s="1061"/>
    </row>
    <row r="9" spans="1:25" ht="15">
      <c r="A9" s="1061"/>
      <c r="B9" s="1061"/>
      <c r="C9" s="1062" t="s">
        <v>242</v>
      </c>
      <c r="D9" s="1062" t="s">
        <v>46</v>
      </c>
      <c r="E9" s="1062" t="s">
        <v>47</v>
      </c>
      <c r="F9" s="437"/>
      <c r="G9" s="1062"/>
      <c r="H9" s="1061" t="s">
        <v>164</v>
      </c>
      <c r="I9" s="1061"/>
      <c r="J9" s="1061"/>
      <c r="K9" s="1061"/>
      <c r="L9" s="1061" t="s">
        <v>155</v>
      </c>
      <c r="M9" s="1061"/>
      <c r="N9" s="1061"/>
      <c r="O9" s="1061"/>
      <c r="P9" s="1061" t="s">
        <v>139</v>
      </c>
      <c r="Q9" s="1061"/>
      <c r="R9" s="1061"/>
      <c r="S9" s="1061"/>
      <c r="T9" s="1061" t="s">
        <v>154</v>
      </c>
      <c r="U9" s="1061"/>
      <c r="V9" s="1061"/>
      <c r="W9" s="1061"/>
    </row>
    <row r="10" spans="1:25" ht="15">
      <c r="A10" s="1061"/>
      <c r="B10" s="1061"/>
      <c r="C10" s="1062"/>
      <c r="D10" s="1062"/>
      <c r="E10" s="1062"/>
      <c r="F10" s="437"/>
      <c r="G10" s="1062"/>
      <c r="H10" s="1078" t="s">
        <v>140</v>
      </c>
      <c r="I10" s="1079"/>
      <c r="J10" s="1080"/>
      <c r="K10" s="1063" t="s">
        <v>141</v>
      </c>
      <c r="L10" s="1066" t="s">
        <v>140</v>
      </c>
      <c r="M10" s="1067"/>
      <c r="N10" s="1068"/>
      <c r="O10" s="1063" t="s">
        <v>141</v>
      </c>
      <c r="P10" s="1066" t="s">
        <v>140</v>
      </c>
      <c r="Q10" s="1067"/>
      <c r="R10" s="1068"/>
      <c r="S10" s="1063" t="s">
        <v>141</v>
      </c>
      <c r="T10" s="1066" t="s">
        <v>140</v>
      </c>
      <c r="U10" s="1067"/>
      <c r="V10" s="1068"/>
      <c r="W10" s="1063" t="s">
        <v>141</v>
      </c>
    </row>
    <row r="11" spans="1:25" ht="15" customHeight="1">
      <c r="A11" s="1061"/>
      <c r="B11" s="1061"/>
      <c r="C11" s="1062"/>
      <c r="D11" s="1062"/>
      <c r="E11" s="1062"/>
      <c r="F11" s="437"/>
      <c r="G11" s="1062"/>
      <c r="H11" s="1081"/>
      <c r="I11" s="1082"/>
      <c r="J11" s="1083"/>
      <c r="K11" s="1064"/>
      <c r="L11" s="1069"/>
      <c r="M11" s="1070"/>
      <c r="N11" s="1071"/>
      <c r="O11" s="1064"/>
      <c r="P11" s="1069"/>
      <c r="Q11" s="1070"/>
      <c r="R11" s="1071"/>
      <c r="S11" s="1064"/>
      <c r="T11" s="1069"/>
      <c r="U11" s="1070"/>
      <c r="V11" s="1071"/>
      <c r="W11" s="1064"/>
    </row>
    <row r="12" spans="1:25" ht="15">
      <c r="A12" s="1061"/>
      <c r="B12" s="1061"/>
      <c r="C12" s="1062"/>
      <c r="D12" s="1062"/>
      <c r="E12" s="1062"/>
      <c r="F12" s="437"/>
      <c r="G12" s="1062"/>
      <c r="H12" s="437" t="s">
        <v>242</v>
      </c>
      <c r="I12" s="437" t="s">
        <v>46</v>
      </c>
      <c r="J12" s="222" t="s">
        <v>47</v>
      </c>
      <c r="K12" s="1065"/>
      <c r="L12" s="436" t="s">
        <v>242</v>
      </c>
      <c r="M12" s="436" t="s">
        <v>46</v>
      </c>
      <c r="N12" s="436" t="s">
        <v>47</v>
      </c>
      <c r="O12" s="1065"/>
      <c r="P12" s="436" t="s">
        <v>242</v>
      </c>
      <c r="Q12" s="436" t="s">
        <v>46</v>
      </c>
      <c r="R12" s="436" t="s">
        <v>47</v>
      </c>
      <c r="S12" s="1065"/>
      <c r="T12" s="436" t="s">
        <v>242</v>
      </c>
      <c r="U12" s="436" t="s">
        <v>46</v>
      </c>
      <c r="V12" s="436" t="s">
        <v>47</v>
      </c>
      <c r="W12" s="1065"/>
    </row>
    <row r="13" spans="1:25" ht="15">
      <c r="A13" s="436">
        <v>1</v>
      </c>
      <c r="B13" s="436">
        <v>2</v>
      </c>
      <c r="C13" s="436">
        <v>3</v>
      </c>
      <c r="D13" s="436">
        <v>4</v>
      </c>
      <c r="E13" s="436">
        <v>5</v>
      </c>
      <c r="F13" s="436"/>
      <c r="G13" s="436">
        <v>6</v>
      </c>
      <c r="H13" s="436">
        <v>7</v>
      </c>
      <c r="I13" s="436">
        <v>8</v>
      </c>
      <c r="J13" s="436">
        <v>9</v>
      </c>
      <c r="K13" s="436">
        <v>10</v>
      </c>
      <c r="L13" s="436">
        <v>11</v>
      </c>
      <c r="M13" s="436">
        <v>12</v>
      </c>
      <c r="N13" s="436">
        <v>13</v>
      </c>
      <c r="O13" s="436">
        <v>14</v>
      </c>
      <c r="P13" s="436">
        <v>15</v>
      </c>
      <c r="Q13" s="436">
        <v>16</v>
      </c>
      <c r="R13" s="436">
        <v>17</v>
      </c>
      <c r="S13" s="436">
        <v>18</v>
      </c>
      <c r="T13" s="436">
        <v>19</v>
      </c>
      <c r="U13" s="436">
        <v>20</v>
      </c>
      <c r="V13" s="436">
        <v>21</v>
      </c>
      <c r="W13" s="436">
        <v>22</v>
      </c>
    </row>
    <row r="14" spans="1:25" ht="15">
      <c r="A14" s="1084" t="s">
        <v>196</v>
      </c>
      <c r="B14" s="1085"/>
      <c r="C14" s="436"/>
      <c r="D14" s="436"/>
      <c r="E14" s="436"/>
      <c r="F14" s="436"/>
      <c r="G14" s="436"/>
      <c r="H14" s="436"/>
      <c r="I14" s="436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</row>
    <row r="15" spans="1:25" ht="15">
      <c r="A15" s="436">
        <v>1</v>
      </c>
      <c r="B15" s="223" t="s">
        <v>195</v>
      </c>
      <c r="C15" s="556">
        <f>F15*58.01/100</f>
        <v>13865.086119999998</v>
      </c>
      <c r="D15" s="556">
        <f>F15*17.43/100</f>
        <v>4165.9791599999999</v>
      </c>
      <c r="E15" s="556">
        <f>F15*24.56/100</f>
        <v>5870.1347199999991</v>
      </c>
      <c r="F15" s="556">
        <f>14943.32+8957.88</f>
        <v>23901.199999999997</v>
      </c>
      <c r="G15" s="224" t="s">
        <v>832</v>
      </c>
      <c r="H15" s="556">
        <v>13865.086119999998</v>
      </c>
      <c r="I15" s="556">
        <v>4165.9791599999999</v>
      </c>
      <c r="J15" s="556">
        <v>5870.1347199999991</v>
      </c>
      <c r="K15" s="224" t="s">
        <v>833</v>
      </c>
      <c r="L15" s="556"/>
      <c r="M15" s="556"/>
      <c r="N15" s="556"/>
      <c r="O15" s="224"/>
      <c r="P15" s="224"/>
      <c r="Q15" s="224"/>
      <c r="R15" s="224"/>
      <c r="S15" s="224"/>
      <c r="T15" s="556">
        <v>13865.086119999998</v>
      </c>
      <c r="U15" s="556">
        <v>4165.9791599999999</v>
      </c>
      <c r="V15" s="556">
        <v>5870.1347199999991</v>
      </c>
      <c r="W15" s="224" t="s">
        <v>834</v>
      </c>
    </row>
    <row r="16" spans="1:25" ht="15">
      <c r="A16" s="436">
        <v>2</v>
      </c>
      <c r="B16" s="223" t="s">
        <v>142</v>
      </c>
      <c r="C16" s="556">
        <f t="shared" ref="C16:C17" si="0">F16*58.01/100</f>
        <v>15202.616888999999</v>
      </c>
      <c r="D16" s="556">
        <f t="shared" ref="D16:D17" si="1">F16*17.43/100</f>
        <v>4567.8609269999997</v>
      </c>
      <c r="E16" s="556">
        <f t="shared" ref="E16:E17" si="2">F16*24.56/100</f>
        <v>6436.4121839999989</v>
      </c>
      <c r="F16" s="556">
        <f>15863.6+10343.29</f>
        <v>26206.89</v>
      </c>
      <c r="G16" s="224" t="s">
        <v>835</v>
      </c>
      <c r="H16" s="556">
        <v>15202.616888999999</v>
      </c>
      <c r="I16" s="556">
        <v>4567.8609269999997</v>
      </c>
      <c r="J16" s="556">
        <v>6436.4121839999989</v>
      </c>
      <c r="K16" s="224" t="s">
        <v>836</v>
      </c>
      <c r="L16" s="556"/>
      <c r="M16" s="556"/>
      <c r="N16" s="556"/>
      <c r="O16" s="224"/>
      <c r="P16" s="224"/>
      <c r="Q16" s="224"/>
      <c r="R16" s="224"/>
      <c r="S16" s="224"/>
      <c r="T16" s="556">
        <v>15202.616888999999</v>
      </c>
      <c r="U16" s="556">
        <v>4567.8609269999997</v>
      </c>
      <c r="V16" s="556">
        <v>6436.4121839999989</v>
      </c>
      <c r="W16" s="224" t="s">
        <v>837</v>
      </c>
    </row>
    <row r="17" spans="1:25" ht="15">
      <c r="A17" s="436">
        <v>3</v>
      </c>
      <c r="B17" s="223" t="s">
        <v>143</v>
      </c>
      <c r="C17" s="556">
        <f t="shared" si="0"/>
        <v>22298.463900000002</v>
      </c>
      <c r="D17" s="556">
        <f t="shared" si="1"/>
        <v>6699.9177</v>
      </c>
      <c r="E17" s="556">
        <f t="shared" si="2"/>
        <v>9440.6183999999994</v>
      </c>
      <c r="F17" s="556">
        <f>23621.18+14817.82</f>
        <v>38439</v>
      </c>
      <c r="G17" s="224" t="s">
        <v>838</v>
      </c>
      <c r="H17" s="556">
        <v>22298.463900000002</v>
      </c>
      <c r="I17" s="556">
        <v>6699.9177</v>
      </c>
      <c r="J17" s="556">
        <v>9440.6183999999994</v>
      </c>
      <c r="K17" s="224" t="s">
        <v>839</v>
      </c>
      <c r="L17" s="224"/>
      <c r="M17" s="224"/>
      <c r="N17" s="224"/>
      <c r="O17" s="224"/>
      <c r="P17" s="224"/>
      <c r="Q17" s="224"/>
      <c r="R17" s="224"/>
      <c r="S17" s="224"/>
      <c r="T17" s="224">
        <v>22298.463900000002</v>
      </c>
      <c r="U17" s="224">
        <v>6699.9177</v>
      </c>
      <c r="V17" s="224">
        <v>9440.6183999999994</v>
      </c>
      <c r="W17" s="224" t="s">
        <v>840</v>
      </c>
    </row>
    <row r="18" spans="1:25" ht="15">
      <c r="A18" s="1084" t="s">
        <v>197</v>
      </c>
      <c r="B18" s="1085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</row>
    <row r="19" spans="1:25" ht="15">
      <c r="A19" s="436">
        <v>4</v>
      </c>
      <c r="B19" s="223" t="s">
        <v>184</v>
      </c>
      <c r="C19" s="556">
        <f t="shared" ref="C19" si="3">F19*58.01/100</f>
        <v>3549.0227949999999</v>
      </c>
      <c r="D19" s="556">
        <f t="shared" ref="D19" si="4">F19*17.43/100</f>
        <v>1066.3586849999999</v>
      </c>
      <c r="E19" s="556">
        <f t="shared" ref="E19" si="5">F19*24.56/100</f>
        <v>1502.5685199999998</v>
      </c>
      <c r="F19" s="224">
        <v>6117.95</v>
      </c>
      <c r="G19" s="224" t="s">
        <v>841</v>
      </c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</row>
    <row r="20" spans="1:25" ht="15">
      <c r="A20" s="436">
        <v>5</v>
      </c>
      <c r="B20" s="223" t="s">
        <v>123</v>
      </c>
      <c r="C20" s="556">
        <v>0</v>
      </c>
      <c r="D20" s="556">
        <v>0</v>
      </c>
      <c r="E20" s="556">
        <v>0</v>
      </c>
      <c r="F20" s="224">
        <v>0</v>
      </c>
      <c r="G20" s="224">
        <v>0</v>
      </c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</row>
    <row r="23" spans="1:25" ht="14.25">
      <c r="A23" s="1086" t="s">
        <v>156</v>
      </c>
      <c r="B23" s="1086"/>
      <c r="C23" s="1086"/>
      <c r="D23" s="1086"/>
      <c r="E23" s="1086"/>
      <c r="F23" s="1086"/>
      <c r="G23" s="1086"/>
      <c r="H23" s="1086"/>
      <c r="I23" s="1086"/>
      <c r="J23" s="1086"/>
      <c r="K23" s="1086"/>
      <c r="L23" s="1086"/>
      <c r="M23" s="1086"/>
      <c r="N23" s="1086"/>
      <c r="O23" s="1086"/>
      <c r="P23" s="1086"/>
      <c r="Q23" s="1086"/>
      <c r="R23" s="1086"/>
      <c r="S23" s="1086"/>
      <c r="T23" s="1086"/>
      <c r="U23" s="1086"/>
      <c r="V23" s="1086"/>
      <c r="W23" s="1086"/>
    </row>
    <row r="24" spans="1:25" ht="14.25">
      <c r="A24" s="435"/>
      <c r="B24" s="435"/>
      <c r="C24" s="435"/>
      <c r="D24" s="435"/>
      <c r="E24" s="435"/>
      <c r="F24" s="435"/>
      <c r="G24" s="435"/>
      <c r="H24" s="435"/>
      <c r="I24" s="435"/>
      <c r="J24" s="435"/>
      <c r="K24" s="435"/>
      <c r="L24" s="435"/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</row>
    <row r="25" spans="1:25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</row>
    <row r="26" spans="1:25" ht="15.75">
      <c r="A26" s="105" t="s">
        <v>12</v>
      </c>
      <c r="B26" s="105"/>
      <c r="C26" s="1029">
        <f>C15+C16+C17+C19</f>
        <v>54915.189703999997</v>
      </c>
      <c r="D26" s="1029">
        <f t="shared" ref="D26:E26" si="6">D15+D16+D17+D19</f>
        <v>16500.116472000002</v>
      </c>
      <c r="E26" s="1029">
        <f t="shared" si="6"/>
        <v>23249.733823999999</v>
      </c>
      <c r="F26" s="1029">
        <f>SUM(C26:E26)</f>
        <v>94665.04</v>
      </c>
      <c r="G26" s="1029">
        <f>E26+D26+C26</f>
        <v>94665.040000000008</v>
      </c>
      <c r="H26" s="105"/>
      <c r="I26" s="105"/>
      <c r="J26" s="105"/>
      <c r="K26" s="105"/>
      <c r="L26" s="105"/>
      <c r="M26" s="105"/>
      <c r="N26" s="105"/>
      <c r="O26" s="1087" t="s">
        <v>13</v>
      </c>
      <c r="P26" s="1087"/>
      <c r="Q26" s="1087"/>
      <c r="R26" s="1087"/>
      <c r="S26" s="1087"/>
      <c r="T26" s="1087"/>
      <c r="U26" s="1087"/>
      <c r="V26" s="1087"/>
      <c r="W26" s="1087"/>
    </row>
    <row r="27" spans="1:25" ht="15.75">
      <c r="A27" s="1087" t="s">
        <v>14</v>
      </c>
      <c r="B27" s="1087"/>
      <c r="C27" s="1087"/>
      <c r="D27" s="1087"/>
      <c r="E27" s="1087"/>
      <c r="F27" s="1087"/>
      <c r="G27" s="1087"/>
      <c r="H27" s="1087"/>
      <c r="I27" s="1087"/>
      <c r="J27" s="1087"/>
      <c r="K27" s="1087"/>
      <c r="L27" s="1087"/>
      <c r="M27" s="1087"/>
      <c r="N27" s="1087"/>
      <c r="O27" s="1087"/>
      <c r="P27" s="1087"/>
      <c r="Q27" s="1087"/>
      <c r="R27" s="1087"/>
      <c r="S27" s="1087"/>
      <c r="T27" s="1087"/>
      <c r="U27" s="1087"/>
      <c r="V27" s="1087"/>
      <c r="W27" s="1087"/>
    </row>
    <row r="28" spans="1:25" ht="15.75">
      <c r="A28" s="1087" t="s">
        <v>15</v>
      </c>
      <c r="B28" s="1087"/>
      <c r="C28" s="1087"/>
      <c r="D28" s="1087"/>
      <c r="E28" s="1087"/>
      <c r="F28" s="1087"/>
      <c r="G28" s="1087"/>
      <c r="H28" s="1087"/>
      <c r="I28" s="1087"/>
      <c r="J28" s="1087"/>
      <c r="K28" s="1087"/>
      <c r="L28" s="1087"/>
      <c r="M28" s="1087"/>
      <c r="N28" s="1087"/>
      <c r="O28" s="1087"/>
      <c r="P28" s="1087"/>
      <c r="Q28" s="1087"/>
      <c r="R28" s="1087"/>
      <c r="S28" s="1087"/>
      <c r="T28" s="1087"/>
      <c r="U28" s="1087"/>
      <c r="V28" s="1087"/>
      <c r="W28" s="1087"/>
    </row>
    <row r="29" spans="1:25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W29" s="1076" t="s">
        <v>76</v>
      </c>
      <c r="X29" s="1076"/>
      <c r="Y29" s="1076"/>
    </row>
  </sheetData>
  <mergeCells count="34">
    <mergeCell ref="C9:C12"/>
    <mergeCell ref="D9:D12"/>
    <mergeCell ref="S10:S12"/>
    <mergeCell ref="T10:V11"/>
    <mergeCell ref="A28:W28"/>
    <mergeCell ref="P9:S9"/>
    <mergeCell ref="T9:W9"/>
    <mergeCell ref="H10:J11"/>
    <mergeCell ref="K10:K12"/>
    <mergeCell ref="L10:N11"/>
    <mergeCell ref="O10:O12"/>
    <mergeCell ref="P10:R11"/>
    <mergeCell ref="W29:Y29"/>
    <mergeCell ref="W10:W12"/>
    <mergeCell ref="A14:B14"/>
    <mergeCell ref="A18:B18"/>
    <mergeCell ref="A23:W23"/>
    <mergeCell ref="O26:W26"/>
    <mergeCell ref="A27:W27"/>
    <mergeCell ref="A8:A12"/>
    <mergeCell ref="B8:B12"/>
    <mergeCell ref="C8:E8"/>
    <mergeCell ref="G8:G12"/>
    <mergeCell ref="H8:O8"/>
    <mergeCell ref="P8:W8"/>
    <mergeCell ref="E9:E12"/>
    <mergeCell ref="H9:K9"/>
    <mergeCell ref="L9:O9"/>
    <mergeCell ref="A2:W2"/>
    <mergeCell ref="A3:W3"/>
    <mergeCell ref="A5:W5"/>
    <mergeCell ref="V6:W6"/>
    <mergeCell ref="A7:B7"/>
    <mergeCell ref="P7:W7"/>
  </mergeCells>
  <printOptions horizontalCentered="1"/>
  <pageMargins left="0.16" right="0.15" top="0.23622047244094499" bottom="0" header="0.31496062992126" footer="0.31496062992126"/>
  <pageSetup paperSize="9" scale="59" orientation="landscape" r:id="rId1"/>
  <colBreaks count="1" manualBreakCount="1">
    <brk id="23" max="1048575" man="1"/>
  </colBreaks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13"/>
  <sheetViews>
    <sheetView view="pageBreakPreview" zoomScaleSheetLayoutView="100" workbookViewId="0">
      <pane xSplit="9" ySplit="11" topLeftCell="J57" activePane="bottomRight" state="frozen"/>
      <selection activeCell="J63" sqref="J63"/>
      <selection pane="topRight" activeCell="J63" sqref="J63"/>
      <selection pane="bottomLeft" activeCell="J63" sqref="J63"/>
      <selection pane="bottomRight" activeCell="D65" sqref="D65"/>
    </sheetView>
  </sheetViews>
  <sheetFormatPr defaultColWidth="9.140625" defaultRowHeight="12.75"/>
  <cols>
    <col min="1" max="1" width="6.7109375" style="774" customWidth="1"/>
    <col min="2" max="3" width="15" style="774" customWidth="1"/>
    <col min="4" max="4" width="17.140625" style="774" customWidth="1"/>
    <col min="5" max="6" width="9.140625" style="774" customWidth="1"/>
    <col min="7" max="7" width="7.85546875" style="774" customWidth="1"/>
    <col min="8" max="8" width="8.42578125" style="774" customWidth="1"/>
    <col min="9" max="9" width="9.28515625" style="774" customWidth="1"/>
    <col min="10" max="10" width="10.28515625" style="774" customWidth="1"/>
    <col min="11" max="11" width="9.140625" style="774" customWidth="1"/>
    <col min="12" max="12" width="10.140625" style="774" customWidth="1"/>
    <col min="13" max="13" width="11" style="774" customWidth="1"/>
    <col min="14" max="16384" width="9.140625" style="774"/>
  </cols>
  <sheetData>
    <row r="1" spans="1:16">
      <c r="H1" s="1493"/>
      <c r="I1" s="1493"/>
      <c r="O1" s="775" t="s">
        <v>521</v>
      </c>
    </row>
    <row r="2" spans="1:16">
      <c r="D2" s="1493" t="s">
        <v>473</v>
      </c>
      <c r="E2" s="1493"/>
      <c r="F2" s="1493"/>
      <c r="G2" s="1493"/>
      <c r="H2" s="1493"/>
      <c r="I2" s="1493"/>
      <c r="J2" s="1493"/>
      <c r="K2" s="1493"/>
      <c r="L2" s="1493"/>
      <c r="M2" s="1493"/>
      <c r="N2" s="1493"/>
    </row>
    <row r="3" spans="1:16" s="776" customFormat="1" ht="15.75">
      <c r="A3" s="1494" t="s">
        <v>594</v>
      </c>
      <c r="B3" s="1494"/>
      <c r="C3" s="1494"/>
      <c r="D3" s="1494"/>
      <c r="E3" s="1494"/>
      <c r="F3" s="1494"/>
      <c r="G3" s="1494"/>
      <c r="H3" s="1494"/>
      <c r="I3" s="1494"/>
      <c r="J3" s="1494"/>
      <c r="K3" s="1494"/>
      <c r="L3" s="1494"/>
      <c r="M3" s="1494"/>
      <c r="N3" s="1494"/>
      <c r="O3" s="1494"/>
      <c r="P3" s="1494"/>
    </row>
    <row r="4" spans="1:16" s="776" customFormat="1" ht="20.25" customHeight="1">
      <c r="A4" s="1494" t="s">
        <v>593</v>
      </c>
      <c r="B4" s="1494"/>
      <c r="C4" s="1494"/>
      <c r="D4" s="1494"/>
      <c r="E4" s="1494"/>
      <c r="F4" s="1494"/>
      <c r="G4" s="1494"/>
      <c r="H4" s="1494"/>
      <c r="I4" s="1494"/>
      <c r="J4" s="1494"/>
      <c r="K4" s="1494"/>
      <c r="L4" s="1494"/>
      <c r="M4" s="1494"/>
      <c r="N4" s="1494"/>
      <c r="O4" s="1494"/>
      <c r="P4" s="1494"/>
    </row>
    <row r="6" spans="1:16">
      <c r="A6" s="1495" t="s">
        <v>891</v>
      </c>
      <c r="B6" s="1495"/>
      <c r="C6" s="490"/>
      <c r="D6" s="777"/>
      <c r="E6" s="777"/>
      <c r="F6" s="777"/>
      <c r="G6" s="777"/>
      <c r="H6" s="777"/>
      <c r="I6" s="777"/>
      <c r="J6" s="777"/>
    </row>
    <row r="8" spans="1:16" s="778" customFormat="1" ht="15" customHeight="1">
      <c r="A8" s="774"/>
      <c r="B8" s="774"/>
      <c r="C8" s="774"/>
      <c r="D8" s="774"/>
      <c r="E8" s="774"/>
      <c r="F8" s="774"/>
      <c r="G8" s="774"/>
      <c r="H8" s="774"/>
      <c r="I8" s="774"/>
      <c r="J8" s="774"/>
      <c r="K8" s="1168" t="s">
        <v>746</v>
      </c>
      <c r="L8" s="1168"/>
      <c r="M8" s="1168"/>
    </row>
    <row r="9" spans="1:16" s="778" customFormat="1" ht="20.25" customHeight="1">
      <c r="A9" s="1207" t="s">
        <v>2</v>
      </c>
      <c r="B9" s="1207" t="s">
        <v>880</v>
      </c>
      <c r="C9" s="1487" t="s">
        <v>262</v>
      </c>
      <c r="D9" s="1487" t="s">
        <v>263</v>
      </c>
      <c r="E9" s="1489" t="s">
        <v>264</v>
      </c>
      <c r="F9" s="1490"/>
      <c r="G9" s="1490"/>
      <c r="H9" s="1490"/>
      <c r="I9" s="1490"/>
      <c r="J9" s="1490"/>
      <c r="K9" s="1490"/>
      <c r="L9" s="1490"/>
      <c r="M9" s="1490"/>
      <c r="N9" s="1490"/>
      <c r="O9" s="1490"/>
      <c r="P9" s="1490"/>
    </row>
    <row r="10" spans="1:16" s="778" customFormat="1" ht="35.25" customHeight="1">
      <c r="A10" s="1459"/>
      <c r="B10" s="1459"/>
      <c r="C10" s="1488"/>
      <c r="D10" s="1488"/>
      <c r="E10" s="779">
        <v>42826</v>
      </c>
      <c r="F10" s="779">
        <v>42856</v>
      </c>
      <c r="G10" s="779">
        <v>42887</v>
      </c>
      <c r="H10" s="779">
        <v>42917</v>
      </c>
      <c r="I10" s="779">
        <v>42948</v>
      </c>
      <c r="J10" s="779">
        <v>42979</v>
      </c>
      <c r="K10" s="779">
        <v>43009</v>
      </c>
      <c r="L10" s="779">
        <v>43040</v>
      </c>
      <c r="M10" s="779">
        <v>43070</v>
      </c>
      <c r="N10" s="780">
        <v>43101</v>
      </c>
      <c r="O10" s="780">
        <v>43132</v>
      </c>
      <c r="P10" s="780">
        <v>43160</v>
      </c>
    </row>
    <row r="11" spans="1:16" s="778" customFormat="1" ht="12.75" customHeight="1">
      <c r="A11" s="68">
        <v>1</v>
      </c>
      <c r="B11" s="68">
        <v>2</v>
      </c>
      <c r="C11" s="68"/>
      <c r="D11" s="68">
        <v>4</v>
      </c>
      <c r="E11" s="68">
        <v>5</v>
      </c>
      <c r="F11" s="68">
        <v>6</v>
      </c>
      <c r="G11" s="68">
        <v>7</v>
      </c>
      <c r="H11" s="68">
        <v>8</v>
      </c>
      <c r="I11" s="68">
        <v>9</v>
      </c>
      <c r="J11" s="68">
        <v>10</v>
      </c>
      <c r="K11" s="68">
        <v>11</v>
      </c>
      <c r="L11" s="68">
        <v>12</v>
      </c>
      <c r="M11" s="68">
        <v>13</v>
      </c>
      <c r="N11" s="781">
        <v>14</v>
      </c>
      <c r="O11" s="781">
        <v>15</v>
      </c>
      <c r="P11" s="781">
        <v>16</v>
      </c>
    </row>
    <row r="12" spans="1:16" s="786" customFormat="1" ht="14.25">
      <c r="A12" s="765">
        <v>1</v>
      </c>
      <c r="B12" s="766" t="s">
        <v>885</v>
      </c>
      <c r="C12" s="782">
        <v>950</v>
      </c>
      <c r="D12" s="783">
        <v>950</v>
      </c>
      <c r="E12" s="783">
        <v>357</v>
      </c>
      <c r="F12" s="783">
        <v>353</v>
      </c>
      <c r="G12" s="783">
        <v>156</v>
      </c>
      <c r="H12" s="783">
        <v>85</v>
      </c>
      <c r="I12" s="783">
        <v>0</v>
      </c>
      <c r="J12" s="783">
        <v>0</v>
      </c>
      <c r="K12" s="783">
        <v>0</v>
      </c>
      <c r="L12" s="783">
        <v>0</v>
      </c>
      <c r="M12" s="784">
        <v>0</v>
      </c>
      <c r="N12" s="785">
        <v>420</v>
      </c>
      <c r="O12" s="785">
        <v>420</v>
      </c>
      <c r="P12" s="785">
        <v>420</v>
      </c>
    </row>
    <row r="13" spans="1:16" s="786" customFormat="1" ht="14.25">
      <c r="A13" s="765">
        <v>2</v>
      </c>
      <c r="B13" s="766" t="s">
        <v>671</v>
      </c>
      <c r="C13" s="782">
        <v>2313</v>
      </c>
      <c r="D13" s="783">
        <v>2304</v>
      </c>
      <c r="E13" s="783">
        <v>2304</v>
      </c>
      <c r="F13" s="783">
        <v>2304</v>
      </c>
      <c r="G13" s="783">
        <v>2304</v>
      </c>
      <c r="H13" s="783">
        <v>2304</v>
      </c>
      <c r="I13" s="783">
        <v>2304</v>
      </c>
      <c r="J13" s="783">
        <v>2304</v>
      </c>
      <c r="K13" s="783">
        <v>2304</v>
      </c>
      <c r="L13" s="783">
        <v>1564</v>
      </c>
      <c r="M13" s="784">
        <v>1479</v>
      </c>
      <c r="N13" s="785">
        <v>0</v>
      </c>
      <c r="O13" s="785">
        <v>0</v>
      </c>
      <c r="P13" s="785">
        <v>0</v>
      </c>
    </row>
    <row r="14" spans="1:16" s="786" customFormat="1" ht="14.25">
      <c r="A14" s="765">
        <v>3</v>
      </c>
      <c r="B14" s="768" t="s">
        <v>844</v>
      </c>
      <c r="C14" s="782">
        <v>1552</v>
      </c>
      <c r="D14" s="783">
        <v>862</v>
      </c>
      <c r="E14" s="783">
        <v>456</v>
      </c>
      <c r="F14" s="783">
        <v>456</v>
      </c>
      <c r="G14" s="783">
        <v>456</v>
      </c>
      <c r="H14" s="783">
        <v>456</v>
      </c>
      <c r="I14" s="783">
        <v>456</v>
      </c>
      <c r="J14" s="783">
        <v>183</v>
      </c>
      <c r="K14" s="783">
        <v>183</v>
      </c>
      <c r="L14" s="783">
        <v>183</v>
      </c>
      <c r="M14" s="784">
        <v>0</v>
      </c>
      <c r="N14" s="785">
        <v>0</v>
      </c>
      <c r="O14" s="785">
        <v>0</v>
      </c>
      <c r="P14" s="785">
        <v>0</v>
      </c>
    </row>
    <row r="15" spans="1:16" s="787" customFormat="1" ht="12.75" customHeight="1">
      <c r="A15" s="765">
        <v>4</v>
      </c>
      <c r="B15" s="769" t="s">
        <v>673</v>
      </c>
      <c r="C15" s="765">
        <v>1499</v>
      </c>
      <c r="D15" s="783">
        <v>1499</v>
      </c>
      <c r="E15" s="783">
        <v>1498</v>
      </c>
      <c r="F15" s="783">
        <v>1489</v>
      </c>
      <c r="G15" s="783">
        <v>1498</v>
      </c>
      <c r="H15" s="783">
        <v>1497</v>
      </c>
      <c r="I15" s="783">
        <v>1494</v>
      </c>
      <c r="J15" s="783">
        <v>1494</v>
      </c>
      <c r="K15" s="783">
        <v>1494</v>
      </c>
      <c r="L15" s="783">
        <v>1493</v>
      </c>
      <c r="M15" s="784">
        <v>1081</v>
      </c>
      <c r="N15" s="785">
        <v>1144</v>
      </c>
      <c r="O15" s="785">
        <v>1069</v>
      </c>
      <c r="P15" s="785">
        <v>446</v>
      </c>
    </row>
    <row r="16" spans="1:16" s="787" customFormat="1" ht="12.75" customHeight="1">
      <c r="A16" s="765">
        <v>5</v>
      </c>
      <c r="B16" s="770" t="s">
        <v>674</v>
      </c>
      <c r="C16" s="788">
        <v>3037</v>
      </c>
      <c r="D16" s="789">
        <v>3037</v>
      </c>
      <c r="E16" s="789">
        <v>1784</v>
      </c>
      <c r="F16" s="789">
        <v>1402</v>
      </c>
      <c r="G16" s="789">
        <v>1213</v>
      </c>
      <c r="H16" s="789">
        <v>1090</v>
      </c>
      <c r="I16" s="789">
        <v>752</v>
      </c>
      <c r="J16" s="783">
        <v>560</v>
      </c>
      <c r="K16" s="783">
        <v>320</v>
      </c>
      <c r="L16" s="783">
        <v>198</v>
      </c>
      <c r="M16" s="784">
        <v>35</v>
      </c>
      <c r="N16" s="785">
        <v>638</v>
      </c>
      <c r="O16" s="785">
        <v>481</v>
      </c>
      <c r="P16" s="785">
        <v>481</v>
      </c>
    </row>
    <row r="17" spans="1:16" s="787" customFormat="1" ht="13.15" customHeight="1">
      <c r="A17" s="765">
        <v>6</v>
      </c>
      <c r="B17" s="770" t="s">
        <v>675</v>
      </c>
      <c r="C17" s="788">
        <v>2745</v>
      </c>
      <c r="D17" s="789">
        <v>2745</v>
      </c>
      <c r="E17" s="789">
        <v>2791</v>
      </c>
      <c r="F17" s="789">
        <v>2791</v>
      </c>
      <c r="G17" s="789">
        <v>2791</v>
      </c>
      <c r="H17" s="789">
        <v>2282</v>
      </c>
      <c r="I17" s="789">
        <v>0</v>
      </c>
      <c r="J17" s="789">
        <v>0</v>
      </c>
      <c r="K17" s="789">
        <v>0</v>
      </c>
      <c r="L17" s="789">
        <v>0</v>
      </c>
      <c r="M17" s="790">
        <v>0</v>
      </c>
      <c r="N17" s="785">
        <v>0</v>
      </c>
      <c r="O17" s="785">
        <v>0</v>
      </c>
      <c r="P17" s="785">
        <v>0</v>
      </c>
    </row>
    <row r="18" spans="1:16" s="786" customFormat="1" ht="12.75" customHeight="1">
      <c r="A18" s="765">
        <v>7</v>
      </c>
      <c r="B18" s="770" t="s">
        <v>676</v>
      </c>
      <c r="C18" s="788">
        <v>2868</v>
      </c>
      <c r="D18" s="783">
        <v>2859</v>
      </c>
      <c r="E18" s="783">
        <v>2608</v>
      </c>
      <c r="F18" s="783">
        <v>2603</v>
      </c>
      <c r="G18" s="783">
        <v>2584</v>
      </c>
      <c r="H18" s="783">
        <v>2560</v>
      </c>
      <c r="I18" s="783">
        <v>2543</v>
      </c>
      <c r="J18" s="783">
        <v>2223</v>
      </c>
      <c r="K18" s="783">
        <v>1735</v>
      </c>
      <c r="L18" s="783">
        <v>1380</v>
      </c>
      <c r="M18" s="784">
        <v>392</v>
      </c>
      <c r="N18" s="785">
        <v>2151</v>
      </c>
      <c r="O18" s="785">
        <v>1967</v>
      </c>
      <c r="P18" s="785">
        <v>1190</v>
      </c>
    </row>
    <row r="19" spans="1:16" s="786" customFormat="1" ht="14.25">
      <c r="A19" s="765">
        <v>8</v>
      </c>
      <c r="B19" s="770" t="s">
        <v>677</v>
      </c>
      <c r="C19" s="788">
        <v>2557</v>
      </c>
      <c r="D19" s="783">
        <v>2557</v>
      </c>
      <c r="E19" s="783">
        <v>2557</v>
      </c>
      <c r="F19" s="783">
        <v>2557</v>
      </c>
      <c r="G19" s="783">
        <v>2557</v>
      </c>
      <c r="H19" s="783">
        <v>2557</v>
      </c>
      <c r="I19" s="783">
        <v>2557</v>
      </c>
      <c r="J19" s="783">
        <v>2557</v>
      </c>
      <c r="K19" s="783">
        <v>2557</v>
      </c>
      <c r="L19" s="783">
        <v>2557</v>
      </c>
      <c r="M19" s="784">
        <v>2557</v>
      </c>
      <c r="N19" s="785">
        <v>0</v>
      </c>
      <c r="O19" s="785">
        <v>0</v>
      </c>
      <c r="P19" s="785">
        <v>0</v>
      </c>
    </row>
    <row r="20" spans="1:16" s="786" customFormat="1" ht="14.25">
      <c r="A20" s="765">
        <v>9</v>
      </c>
      <c r="B20" s="770" t="s">
        <v>678</v>
      </c>
      <c r="C20" s="788">
        <v>1678</v>
      </c>
      <c r="D20" s="783">
        <v>1498</v>
      </c>
      <c r="E20" s="783">
        <v>1418</v>
      </c>
      <c r="F20" s="783">
        <v>1362</v>
      </c>
      <c r="G20" s="783">
        <v>1264</v>
      </c>
      <c r="H20" s="783">
        <v>1220</v>
      </c>
      <c r="I20" s="783">
        <v>1219</v>
      </c>
      <c r="J20" s="783">
        <v>1218</v>
      </c>
      <c r="K20" s="783">
        <v>1218</v>
      </c>
      <c r="L20" s="783">
        <v>1196</v>
      </c>
      <c r="M20" s="784">
        <v>1174</v>
      </c>
      <c r="N20" s="785">
        <v>1032</v>
      </c>
      <c r="O20" s="785">
        <v>863</v>
      </c>
      <c r="P20" s="785">
        <v>371</v>
      </c>
    </row>
    <row r="21" spans="1:16" s="786" customFormat="1" ht="14.25">
      <c r="A21" s="765">
        <v>10</v>
      </c>
      <c r="B21" s="770" t="s">
        <v>679</v>
      </c>
      <c r="C21" s="788">
        <v>739</v>
      </c>
      <c r="D21" s="783">
        <v>739</v>
      </c>
      <c r="E21" s="783">
        <v>739</v>
      </c>
      <c r="F21" s="783">
        <v>739</v>
      </c>
      <c r="G21" s="783">
        <v>739</v>
      </c>
      <c r="H21" s="783">
        <v>739</v>
      </c>
      <c r="I21" s="783">
        <v>739</v>
      </c>
      <c r="J21" s="783">
        <v>739</v>
      </c>
      <c r="K21" s="783">
        <v>739</v>
      </c>
      <c r="L21" s="783">
        <v>739</v>
      </c>
      <c r="M21" s="784">
        <v>739</v>
      </c>
      <c r="N21" s="785">
        <v>307</v>
      </c>
      <c r="O21" s="785">
        <v>307</v>
      </c>
      <c r="P21" s="785">
        <v>307</v>
      </c>
    </row>
    <row r="22" spans="1:16" s="786" customFormat="1" ht="14.25">
      <c r="A22" s="765">
        <v>11</v>
      </c>
      <c r="B22" s="770" t="s">
        <v>680</v>
      </c>
      <c r="C22" s="788">
        <v>2665</v>
      </c>
      <c r="D22" s="783">
        <v>2300</v>
      </c>
      <c r="E22" s="783">
        <v>2300</v>
      </c>
      <c r="F22" s="783">
        <v>2300</v>
      </c>
      <c r="G22" s="783">
        <v>2300</v>
      </c>
      <c r="H22" s="783">
        <v>2300</v>
      </c>
      <c r="I22" s="783">
        <v>2300</v>
      </c>
      <c r="J22" s="783">
        <v>2300</v>
      </c>
      <c r="K22" s="783">
        <v>2300</v>
      </c>
      <c r="L22" s="783">
        <v>2300</v>
      </c>
      <c r="M22" s="784">
        <v>2300</v>
      </c>
      <c r="N22" s="785">
        <v>0</v>
      </c>
      <c r="O22" s="785">
        <v>0</v>
      </c>
      <c r="P22" s="785">
        <v>0</v>
      </c>
    </row>
    <row r="23" spans="1:16" s="786" customFormat="1" ht="14.25">
      <c r="A23" s="765">
        <v>12</v>
      </c>
      <c r="B23" s="770" t="s">
        <v>681</v>
      </c>
      <c r="C23" s="788">
        <v>3695</v>
      </c>
      <c r="D23" s="783">
        <v>3695</v>
      </c>
      <c r="E23" s="783">
        <v>3695</v>
      </c>
      <c r="F23" s="783">
        <v>3695</v>
      </c>
      <c r="G23" s="783">
        <v>3695</v>
      </c>
      <c r="H23" s="783">
        <v>3695</v>
      </c>
      <c r="I23" s="783">
        <v>3695</v>
      </c>
      <c r="J23" s="783">
        <v>3695</v>
      </c>
      <c r="K23" s="783">
        <v>3695</v>
      </c>
      <c r="L23" s="783">
        <v>3695</v>
      </c>
      <c r="M23" s="784">
        <v>3695</v>
      </c>
      <c r="N23" s="785">
        <v>3695</v>
      </c>
      <c r="O23" s="785">
        <v>3695</v>
      </c>
      <c r="P23" s="785">
        <v>3695</v>
      </c>
    </row>
    <row r="24" spans="1:16" s="786" customFormat="1" ht="14.25">
      <c r="A24" s="765">
        <v>13</v>
      </c>
      <c r="B24" s="770" t="s">
        <v>682</v>
      </c>
      <c r="C24" s="788">
        <v>2110</v>
      </c>
      <c r="D24" s="783">
        <v>2035</v>
      </c>
      <c r="E24" s="783">
        <v>2035</v>
      </c>
      <c r="F24" s="783">
        <v>2035</v>
      </c>
      <c r="G24" s="783">
        <v>2035</v>
      </c>
      <c r="H24" s="783">
        <v>2035</v>
      </c>
      <c r="I24" s="783">
        <v>2035</v>
      </c>
      <c r="J24" s="783">
        <v>2035</v>
      </c>
      <c r="K24" s="783">
        <v>2035</v>
      </c>
      <c r="L24" s="783">
        <v>2035</v>
      </c>
      <c r="M24" s="784">
        <v>2035</v>
      </c>
      <c r="N24" s="784">
        <v>2035</v>
      </c>
      <c r="O24" s="784">
        <v>2035</v>
      </c>
      <c r="P24" s="784">
        <v>2035</v>
      </c>
    </row>
    <row r="25" spans="1:16" s="786" customFormat="1" ht="14.25">
      <c r="A25" s="765">
        <v>14</v>
      </c>
      <c r="B25" s="770" t="s">
        <v>683</v>
      </c>
      <c r="C25" s="788">
        <v>1196</v>
      </c>
      <c r="D25" s="783">
        <v>1196</v>
      </c>
      <c r="E25" s="783">
        <v>1152</v>
      </c>
      <c r="F25" s="783">
        <v>637</v>
      </c>
      <c r="G25" s="783">
        <v>630</v>
      </c>
      <c r="H25" s="783">
        <v>165</v>
      </c>
      <c r="I25" s="783">
        <v>108</v>
      </c>
      <c r="J25" s="783">
        <v>10</v>
      </c>
      <c r="K25" s="783">
        <v>4</v>
      </c>
      <c r="L25" s="783">
        <v>0</v>
      </c>
      <c r="M25" s="784">
        <v>0</v>
      </c>
      <c r="N25" s="785">
        <v>86</v>
      </c>
      <c r="O25" s="785">
        <v>0</v>
      </c>
      <c r="P25" s="785">
        <v>0</v>
      </c>
    </row>
    <row r="26" spans="1:16" s="786" customFormat="1" ht="14.25">
      <c r="A26" s="765">
        <v>15</v>
      </c>
      <c r="B26" s="770" t="s">
        <v>684</v>
      </c>
      <c r="C26" s="788">
        <v>2079</v>
      </c>
      <c r="D26" s="783">
        <v>1996</v>
      </c>
      <c r="E26" s="783">
        <v>0</v>
      </c>
      <c r="F26" s="783">
        <v>0</v>
      </c>
      <c r="G26" s="783">
        <v>0</v>
      </c>
      <c r="H26" s="783">
        <v>0</v>
      </c>
      <c r="I26" s="783">
        <v>0</v>
      </c>
      <c r="J26" s="783">
        <v>0</v>
      </c>
      <c r="K26" s="783">
        <v>0</v>
      </c>
      <c r="L26" s="783">
        <v>0</v>
      </c>
      <c r="M26" s="784">
        <v>0</v>
      </c>
      <c r="N26" s="785">
        <v>0</v>
      </c>
      <c r="O26" s="785">
        <v>0</v>
      </c>
      <c r="P26" s="785">
        <v>0</v>
      </c>
    </row>
    <row r="27" spans="1:16" s="786" customFormat="1" ht="14.25">
      <c r="A27" s="765">
        <v>16</v>
      </c>
      <c r="B27" s="770" t="s">
        <v>685</v>
      </c>
      <c r="C27" s="788">
        <v>3937</v>
      </c>
      <c r="D27" s="783">
        <v>0</v>
      </c>
      <c r="E27" s="783">
        <v>0</v>
      </c>
      <c r="F27" s="783">
        <v>0</v>
      </c>
      <c r="G27" s="783">
        <v>0</v>
      </c>
      <c r="H27" s="783">
        <v>0</v>
      </c>
      <c r="I27" s="783">
        <v>0</v>
      </c>
      <c r="J27" s="783">
        <v>0</v>
      </c>
      <c r="K27" s="783">
        <v>0</v>
      </c>
      <c r="L27" s="783">
        <v>0</v>
      </c>
      <c r="M27" s="784">
        <v>0</v>
      </c>
      <c r="N27" s="785">
        <v>0</v>
      </c>
      <c r="O27" s="785">
        <v>0</v>
      </c>
      <c r="P27" s="785">
        <v>0</v>
      </c>
    </row>
    <row r="28" spans="1:16" s="786" customFormat="1" ht="14.25">
      <c r="A28" s="765">
        <v>17</v>
      </c>
      <c r="B28" s="770" t="s">
        <v>686</v>
      </c>
      <c r="C28" s="788">
        <v>1837</v>
      </c>
      <c r="D28" s="783">
        <v>1837</v>
      </c>
      <c r="E28" s="783">
        <v>240</v>
      </c>
      <c r="F28" s="783">
        <v>240</v>
      </c>
      <c r="G28" s="783">
        <v>240</v>
      </c>
      <c r="H28" s="783">
        <v>239</v>
      </c>
      <c r="I28" s="783">
        <v>51</v>
      </c>
      <c r="J28" s="783">
        <v>0</v>
      </c>
      <c r="K28" s="783">
        <v>0</v>
      </c>
      <c r="L28" s="783">
        <v>0</v>
      </c>
      <c r="M28" s="784">
        <v>0</v>
      </c>
      <c r="N28" s="785">
        <v>0</v>
      </c>
      <c r="O28" s="785">
        <v>0</v>
      </c>
      <c r="P28" s="785">
        <v>0</v>
      </c>
    </row>
    <row r="29" spans="1:16" s="786" customFormat="1" ht="14.25">
      <c r="A29" s="765">
        <v>18</v>
      </c>
      <c r="B29" s="770" t="s">
        <v>687</v>
      </c>
      <c r="C29" s="788">
        <v>2276</v>
      </c>
      <c r="D29" s="783">
        <v>2276</v>
      </c>
      <c r="E29" s="783">
        <v>2284</v>
      </c>
      <c r="F29" s="783">
        <v>2284</v>
      </c>
      <c r="G29" s="783">
        <v>2284</v>
      </c>
      <c r="H29" s="783">
        <v>2284</v>
      </c>
      <c r="I29" s="783">
        <v>2284</v>
      </c>
      <c r="J29" s="783">
        <v>2284</v>
      </c>
      <c r="K29" s="783">
        <v>2284</v>
      </c>
      <c r="L29" s="783">
        <v>2284</v>
      </c>
      <c r="M29" s="784">
        <v>2284</v>
      </c>
      <c r="N29" s="784">
        <v>2284</v>
      </c>
      <c r="O29" s="784">
        <v>2284</v>
      </c>
      <c r="P29" s="784">
        <v>2284</v>
      </c>
    </row>
    <row r="30" spans="1:16" s="786" customFormat="1" ht="14.25">
      <c r="A30" s="765">
        <v>19</v>
      </c>
      <c r="B30" s="770" t="s">
        <v>688</v>
      </c>
      <c r="C30" s="788">
        <v>1947</v>
      </c>
      <c r="D30" s="783">
        <v>1947</v>
      </c>
      <c r="E30" s="783">
        <v>1008</v>
      </c>
      <c r="F30" s="783">
        <v>987</v>
      </c>
      <c r="G30" s="783">
        <v>979</v>
      </c>
      <c r="H30" s="783">
        <v>975</v>
      </c>
      <c r="I30" s="783">
        <v>973</v>
      </c>
      <c r="J30" s="783">
        <v>889</v>
      </c>
      <c r="K30" s="783">
        <v>729</v>
      </c>
      <c r="L30" s="783">
        <v>644</v>
      </c>
      <c r="M30" s="784">
        <v>6</v>
      </c>
      <c r="N30" s="785">
        <v>0</v>
      </c>
      <c r="O30" s="785">
        <v>0</v>
      </c>
      <c r="P30" s="785">
        <v>0</v>
      </c>
    </row>
    <row r="31" spans="1:16" s="786" customFormat="1" ht="14.25">
      <c r="A31" s="765">
        <v>20</v>
      </c>
      <c r="B31" s="770" t="s">
        <v>689</v>
      </c>
      <c r="C31" s="788">
        <v>821</v>
      </c>
      <c r="D31" s="783">
        <v>821</v>
      </c>
      <c r="E31" s="783">
        <v>854</v>
      </c>
      <c r="F31" s="783">
        <v>854</v>
      </c>
      <c r="G31" s="783">
        <v>854</v>
      </c>
      <c r="H31" s="783">
        <v>854</v>
      </c>
      <c r="I31" s="783">
        <v>854</v>
      </c>
      <c r="J31" s="783">
        <v>854</v>
      </c>
      <c r="K31" s="783">
        <v>854</v>
      </c>
      <c r="L31" s="783">
        <v>846</v>
      </c>
      <c r="M31" s="784">
        <v>714</v>
      </c>
      <c r="N31" s="785">
        <v>855</v>
      </c>
      <c r="O31" s="785">
        <v>855</v>
      </c>
      <c r="P31" s="785">
        <v>855</v>
      </c>
    </row>
    <row r="32" spans="1:16" s="786" customFormat="1" ht="14.25">
      <c r="A32" s="765">
        <v>21</v>
      </c>
      <c r="B32" s="770" t="s">
        <v>690</v>
      </c>
      <c r="C32" s="788">
        <v>1690</v>
      </c>
      <c r="D32" s="783">
        <v>1682</v>
      </c>
      <c r="E32" s="783">
        <v>1695</v>
      </c>
      <c r="F32" s="783">
        <v>1695</v>
      </c>
      <c r="G32" s="783">
        <v>1695</v>
      </c>
      <c r="H32" s="783">
        <v>1691</v>
      </c>
      <c r="I32" s="783">
        <v>1500</v>
      </c>
      <c r="J32" s="783">
        <v>1463</v>
      </c>
      <c r="K32" s="783">
        <v>1463</v>
      </c>
      <c r="L32" s="783">
        <v>1463</v>
      </c>
      <c r="M32" s="784">
        <v>1245</v>
      </c>
      <c r="N32" s="785">
        <v>1103</v>
      </c>
      <c r="O32" s="785">
        <v>778</v>
      </c>
      <c r="P32" s="785">
        <v>223</v>
      </c>
    </row>
    <row r="33" spans="1:16" s="786" customFormat="1" ht="14.25">
      <c r="A33" s="765">
        <v>22</v>
      </c>
      <c r="B33" s="770" t="s">
        <v>691</v>
      </c>
      <c r="C33" s="788">
        <v>1680</v>
      </c>
      <c r="D33" s="783">
        <v>1677</v>
      </c>
      <c r="E33" s="783">
        <v>1677</v>
      </c>
      <c r="F33" s="783">
        <v>1677</v>
      </c>
      <c r="G33" s="783">
        <v>1677</v>
      </c>
      <c r="H33" s="783">
        <v>1677</v>
      </c>
      <c r="I33" s="783">
        <v>1677</v>
      </c>
      <c r="J33" s="783">
        <v>1677</v>
      </c>
      <c r="K33" s="783">
        <v>1677</v>
      </c>
      <c r="L33" s="783">
        <v>1677</v>
      </c>
      <c r="M33" s="791">
        <v>1677</v>
      </c>
      <c r="N33" s="785">
        <v>0</v>
      </c>
      <c r="O33" s="785">
        <v>0</v>
      </c>
      <c r="P33" s="785">
        <v>0</v>
      </c>
    </row>
    <row r="34" spans="1:16" s="786" customFormat="1" ht="14.25">
      <c r="A34" s="765">
        <v>23</v>
      </c>
      <c r="B34" s="770" t="s">
        <v>692</v>
      </c>
      <c r="C34" s="788">
        <v>2387</v>
      </c>
      <c r="D34" s="783">
        <v>2323</v>
      </c>
      <c r="E34" s="783">
        <v>2140</v>
      </c>
      <c r="F34" s="783">
        <v>2104</v>
      </c>
      <c r="G34" s="783">
        <v>1607</v>
      </c>
      <c r="H34" s="783">
        <v>1123</v>
      </c>
      <c r="I34" s="783">
        <v>992</v>
      </c>
      <c r="J34" s="783">
        <v>992</v>
      </c>
      <c r="K34" s="783">
        <v>805</v>
      </c>
      <c r="L34" s="783">
        <v>802</v>
      </c>
      <c r="M34" s="784">
        <v>314</v>
      </c>
      <c r="N34" s="785">
        <v>2323</v>
      </c>
      <c r="O34" s="785">
        <v>2323</v>
      </c>
      <c r="P34" s="785">
        <v>2323</v>
      </c>
    </row>
    <row r="35" spans="1:16" s="786" customFormat="1" ht="14.25">
      <c r="A35" s="765">
        <v>24</v>
      </c>
      <c r="B35" s="770" t="s">
        <v>715</v>
      </c>
      <c r="C35" s="788">
        <v>2457</v>
      </c>
      <c r="D35" s="783">
        <v>2457</v>
      </c>
      <c r="E35" s="783">
        <v>2457</v>
      </c>
      <c r="F35" s="783">
        <v>2457</v>
      </c>
      <c r="G35" s="783">
        <v>2457</v>
      </c>
      <c r="H35" s="783">
        <v>2457</v>
      </c>
      <c r="I35" s="783">
        <v>2457</v>
      </c>
      <c r="J35" s="783">
        <v>2457</v>
      </c>
      <c r="K35" s="783">
        <v>2457</v>
      </c>
      <c r="L35" s="783">
        <v>2457</v>
      </c>
      <c r="M35" s="784">
        <v>2457</v>
      </c>
      <c r="N35" s="785">
        <v>0</v>
      </c>
      <c r="O35" s="785">
        <v>0</v>
      </c>
      <c r="P35" s="785">
        <v>0</v>
      </c>
    </row>
    <row r="36" spans="1:16" s="786" customFormat="1" ht="14.25">
      <c r="A36" s="765">
        <v>25</v>
      </c>
      <c r="B36" s="770" t="s">
        <v>693</v>
      </c>
      <c r="C36" s="788">
        <v>1838</v>
      </c>
      <c r="D36" s="783">
        <v>1806</v>
      </c>
      <c r="E36" s="783">
        <v>1760</v>
      </c>
      <c r="F36" s="783">
        <v>1760</v>
      </c>
      <c r="G36" s="783">
        <v>1753</v>
      </c>
      <c r="H36" s="783">
        <v>1707</v>
      </c>
      <c r="I36" s="783">
        <v>1706</v>
      </c>
      <c r="J36" s="783">
        <v>1705</v>
      </c>
      <c r="K36" s="783">
        <v>1557</v>
      </c>
      <c r="L36" s="783">
        <v>1556</v>
      </c>
      <c r="M36" s="784">
        <v>1556</v>
      </c>
      <c r="N36" s="785">
        <v>1557</v>
      </c>
      <c r="O36" s="785">
        <v>1556</v>
      </c>
      <c r="P36" s="785">
        <v>1556</v>
      </c>
    </row>
    <row r="37" spans="1:16" s="786" customFormat="1" ht="14.25">
      <c r="A37" s="765">
        <v>26</v>
      </c>
      <c r="B37" s="770" t="s">
        <v>694</v>
      </c>
      <c r="C37" s="788">
        <v>1622</v>
      </c>
      <c r="D37" s="783">
        <v>1091</v>
      </c>
      <c r="E37" s="783">
        <v>239</v>
      </c>
      <c r="F37" s="783">
        <v>239</v>
      </c>
      <c r="G37" s="783">
        <v>239</v>
      </c>
      <c r="H37" s="783">
        <v>215</v>
      </c>
      <c r="I37" s="783">
        <v>202</v>
      </c>
      <c r="J37" s="783">
        <v>201</v>
      </c>
      <c r="K37" s="783">
        <v>199</v>
      </c>
      <c r="L37" s="783">
        <v>185</v>
      </c>
      <c r="M37" s="784">
        <v>157</v>
      </c>
      <c r="N37" s="785">
        <v>0</v>
      </c>
      <c r="O37" s="785">
        <v>0</v>
      </c>
      <c r="P37" s="785">
        <v>0</v>
      </c>
    </row>
    <row r="38" spans="1:16" s="786" customFormat="1" ht="14.25">
      <c r="A38" s="765">
        <v>27</v>
      </c>
      <c r="B38" s="770" t="s">
        <v>695</v>
      </c>
      <c r="C38" s="788">
        <v>3279</v>
      </c>
      <c r="D38" s="783">
        <v>3279</v>
      </c>
      <c r="E38" s="783">
        <v>3300</v>
      </c>
      <c r="F38" s="783">
        <v>3300</v>
      </c>
      <c r="G38" s="783">
        <v>3272</v>
      </c>
      <c r="H38" s="783">
        <v>3272</v>
      </c>
      <c r="I38" s="783">
        <v>3272</v>
      </c>
      <c r="J38" s="783">
        <v>3272</v>
      </c>
      <c r="K38" s="783">
        <v>3272</v>
      </c>
      <c r="L38" s="783">
        <v>3272</v>
      </c>
      <c r="M38" s="784">
        <v>3272</v>
      </c>
      <c r="N38" s="785">
        <v>1842</v>
      </c>
      <c r="O38" s="785">
        <v>778</v>
      </c>
      <c r="P38" s="785">
        <v>709</v>
      </c>
    </row>
    <row r="39" spans="1:16" s="786" customFormat="1" ht="14.25">
      <c r="A39" s="765">
        <v>28</v>
      </c>
      <c r="B39" s="770" t="s">
        <v>696</v>
      </c>
      <c r="C39" s="788">
        <v>2712</v>
      </c>
      <c r="D39" s="783">
        <v>2712</v>
      </c>
      <c r="E39" s="783">
        <v>2711</v>
      </c>
      <c r="F39" s="783">
        <v>2711</v>
      </c>
      <c r="G39" s="783">
        <v>2711</v>
      </c>
      <c r="H39" s="783">
        <v>2711</v>
      </c>
      <c r="I39" s="783">
        <v>2711</v>
      </c>
      <c r="J39" s="783">
        <v>2711</v>
      </c>
      <c r="K39" s="783">
        <v>2711</v>
      </c>
      <c r="L39" s="783">
        <v>2711</v>
      </c>
      <c r="M39" s="784">
        <v>2711</v>
      </c>
      <c r="N39" s="785">
        <v>0</v>
      </c>
      <c r="O39" s="785">
        <v>0</v>
      </c>
      <c r="P39" s="785">
        <v>0</v>
      </c>
    </row>
    <row r="40" spans="1:16" s="786" customFormat="1" ht="14.25">
      <c r="A40" s="765">
        <v>29</v>
      </c>
      <c r="B40" s="770" t="s">
        <v>716</v>
      </c>
      <c r="C40" s="788">
        <v>2064</v>
      </c>
      <c r="D40" s="783">
        <v>2064</v>
      </c>
      <c r="E40" s="783">
        <v>2064</v>
      </c>
      <c r="F40" s="783">
        <v>2064</v>
      </c>
      <c r="G40" s="783">
        <v>2064</v>
      </c>
      <c r="H40" s="783">
        <v>2064</v>
      </c>
      <c r="I40" s="783">
        <v>0</v>
      </c>
      <c r="J40" s="783">
        <v>0</v>
      </c>
      <c r="K40" s="783">
        <v>0</v>
      </c>
      <c r="L40" s="783">
        <v>0</v>
      </c>
      <c r="M40" s="784">
        <v>0</v>
      </c>
      <c r="N40" s="785">
        <v>0</v>
      </c>
      <c r="O40" s="785">
        <v>0</v>
      </c>
      <c r="P40" s="785">
        <v>0</v>
      </c>
    </row>
    <row r="41" spans="1:16" s="786" customFormat="1" ht="14.25">
      <c r="A41" s="765">
        <v>30</v>
      </c>
      <c r="B41" s="770" t="s">
        <v>697</v>
      </c>
      <c r="C41" s="788">
        <v>2632</v>
      </c>
      <c r="D41" s="783">
        <v>2632</v>
      </c>
      <c r="E41" s="783">
        <v>2543</v>
      </c>
      <c r="F41" s="783">
        <v>2511</v>
      </c>
      <c r="G41" s="783">
        <v>2475</v>
      </c>
      <c r="H41" s="783">
        <v>2468</v>
      </c>
      <c r="I41" s="783">
        <v>1577</v>
      </c>
      <c r="J41" s="783">
        <v>1576</v>
      </c>
      <c r="K41" s="783">
        <v>1227</v>
      </c>
      <c r="L41" s="783">
        <v>906</v>
      </c>
      <c r="M41" s="784">
        <v>0</v>
      </c>
      <c r="N41" s="785">
        <v>0</v>
      </c>
      <c r="O41" s="785">
        <v>0</v>
      </c>
      <c r="P41" s="785">
        <v>0</v>
      </c>
    </row>
    <row r="42" spans="1:16" s="786" customFormat="1" ht="14.25">
      <c r="A42" s="765">
        <v>31</v>
      </c>
      <c r="B42" s="770" t="s">
        <v>698</v>
      </c>
      <c r="C42" s="788">
        <v>1727</v>
      </c>
      <c r="D42" s="783">
        <v>1722</v>
      </c>
      <c r="E42" s="783">
        <v>1722</v>
      </c>
      <c r="F42" s="783">
        <v>1722</v>
      </c>
      <c r="G42" s="783">
        <v>1722</v>
      </c>
      <c r="H42" s="783">
        <v>1722</v>
      </c>
      <c r="I42" s="783">
        <v>1722</v>
      </c>
      <c r="J42" s="783">
        <v>1722</v>
      </c>
      <c r="K42" s="783">
        <v>1722</v>
      </c>
      <c r="L42" s="783">
        <v>1722</v>
      </c>
      <c r="M42" s="784">
        <v>1722</v>
      </c>
      <c r="N42" s="785">
        <v>0</v>
      </c>
      <c r="O42" s="785">
        <v>0</v>
      </c>
      <c r="P42" s="785">
        <v>0</v>
      </c>
    </row>
    <row r="43" spans="1:16" s="786" customFormat="1" ht="14.25">
      <c r="A43" s="765">
        <v>32</v>
      </c>
      <c r="B43" s="770" t="s">
        <v>699</v>
      </c>
      <c r="C43" s="788">
        <v>1265</v>
      </c>
      <c r="D43" s="783">
        <v>1265</v>
      </c>
      <c r="E43" s="783">
        <v>0</v>
      </c>
      <c r="F43" s="783">
        <v>0</v>
      </c>
      <c r="G43" s="783">
        <v>0</v>
      </c>
      <c r="H43" s="783">
        <v>0</v>
      </c>
      <c r="I43" s="783">
        <v>0</v>
      </c>
      <c r="J43" s="783">
        <v>0</v>
      </c>
      <c r="K43" s="783">
        <v>0</v>
      </c>
      <c r="L43" s="783">
        <v>0</v>
      </c>
      <c r="M43" s="784">
        <v>0</v>
      </c>
      <c r="N43" s="785">
        <v>0</v>
      </c>
      <c r="O43" s="785">
        <v>0</v>
      </c>
      <c r="P43" s="785">
        <v>0</v>
      </c>
    </row>
    <row r="44" spans="1:16" s="786" customFormat="1" ht="14.25">
      <c r="A44" s="765">
        <v>33</v>
      </c>
      <c r="B44" s="770" t="s">
        <v>700</v>
      </c>
      <c r="C44" s="788">
        <v>2320</v>
      </c>
      <c r="D44" s="783">
        <v>2320</v>
      </c>
      <c r="E44" s="783">
        <v>2337</v>
      </c>
      <c r="F44" s="783">
        <v>2337</v>
      </c>
      <c r="G44" s="783">
        <v>2337</v>
      </c>
      <c r="H44" s="783">
        <v>2337</v>
      </c>
      <c r="I44" s="783">
        <v>2337</v>
      </c>
      <c r="J44" s="783">
        <v>2337</v>
      </c>
      <c r="K44" s="783">
        <v>2337</v>
      </c>
      <c r="L44" s="783">
        <v>94</v>
      </c>
      <c r="M44" s="784">
        <v>93</v>
      </c>
      <c r="N44" s="785">
        <v>0</v>
      </c>
      <c r="O44" s="785">
        <v>0</v>
      </c>
      <c r="P44" s="785">
        <v>0</v>
      </c>
    </row>
    <row r="45" spans="1:16" s="786" customFormat="1" ht="14.25">
      <c r="A45" s="765">
        <v>34</v>
      </c>
      <c r="B45" s="770" t="s">
        <v>701</v>
      </c>
      <c r="C45" s="788">
        <v>2534</v>
      </c>
      <c r="D45" s="783">
        <v>2524</v>
      </c>
      <c r="E45" s="783">
        <v>2000</v>
      </c>
      <c r="F45" s="783">
        <v>1941</v>
      </c>
      <c r="G45" s="783">
        <v>1797</v>
      </c>
      <c r="H45" s="783">
        <v>1704</v>
      </c>
      <c r="I45" s="783">
        <v>1574</v>
      </c>
      <c r="J45" s="783">
        <v>1404</v>
      </c>
      <c r="K45" s="783">
        <v>1286</v>
      </c>
      <c r="L45" s="783">
        <v>696</v>
      </c>
      <c r="M45" s="784">
        <v>112</v>
      </c>
      <c r="N45" s="785">
        <v>0</v>
      </c>
      <c r="O45" s="785">
        <v>0</v>
      </c>
      <c r="P45" s="785">
        <v>0</v>
      </c>
    </row>
    <row r="46" spans="1:16" s="786" customFormat="1" ht="14.25">
      <c r="A46" s="765">
        <v>35</v>
      </c>
      <c r="B46" s="770" t="s">
        <v>702</v>
      </c>
      <c r="C46" s="788">
        <v>2667</v>
      </c>
      <c r="D46" s="783">
        <v>2614</v>
      </c>
      <c r="E46" s="783">
        <v>1182</v>
      </c>
      <c r="F46" s="783">
        <v>1182</v>
      </c>
      <c r="G46" s="783">
        <v>941</v>
      </c>
      <c r="H46" s="783">
        <v>382</v>
      </c>
      <c r="I46" s="783">
        <v>382</v>
      </c>
      <c r="J46" s="783">
        <v>5</v>
      </c>
      <c r="K46" s="783">
        <v>0</v>
      </c>
      <c r="L46" s="783">
        <v>0</v>
      </c>
      <c r="M46" s="784">
        <v>0</v>
      </c>
      <c r="N46" s="785">
        <v>0</v>
      </c>
      <c r="O46" s="785">
        <v>0</v>
      </c>
      <c r="P46" s="785">
        <v>0</v>
      </c>
    </row>
    <row r="47" spans="1:16" s="786" customFormat="1" ht="14.25">
      <c r="A47" s="765">
        <v>36</v>
      </c>
      <c r="B47" s="770" t="s">
        <v>717</v>
      </c>
      <c r="C47" s="788">
        <v>2160</v>
      </c>
      <c r="D47" s="783">
        <v>2160</v>
      </c>
      <c r="E47" s="783">
        <v>0</v>
      </c>
      <c r="F47" s="783">
        <v>0</v>
      </c>
      <c r="G47" s="783">
        <v>0</v>
      </c>
      <c r="H47" s="783">
        <v>0</v>
      </c>
      <c r="I47" s="783">
        <v>0</v>
      </c>
      <c r="J47" s="783">
        <v>0</v>
      </c>
      <c r="K47" s="783">
        <v>0</v>
      </c>
      <c r="L47" s="783">
        <v>0</v>
      </c>
      <c r="M47" s="784">
        <v>0</v>
      </c>
      <c r="N47" s="785">
        <v>0</v>
      </c>
      <c r="O47" s="785">
        <v>0</v>
      </c>
      <c r="P47" s="785">
        <v>0</v>
      </c>
    </row>
    <row r="48" spans="1:16" s="786" customFormat="1" ht="14.25">
      <c r="A48" s="765">
        <v>37</v>
      </c>
      <c r="B48" s="770" t="s">
        <v>703</v>
      </c>
      <c r="C48" s="788">
        <v>3985</v>
      </c>
      <c r="D48" s="783">
        <v>3985</v>
      </c>
      <c r="E48" s="783">
        <v>4183</v>
      </c>
      <c r="F48" s="783">
        <v>4183</v>
      </c>
      <c r="G48" s="783">
        <v>4183</v>
      </c>
      <c r="H48" s="783">
        <v>4182</v>
      </c>
      <c r="I48" s="783">
        <v>4181</v>
      </c>
      <c r="J48" s="783">
        <v>4179</v>
      </c>
      <c r="K48" s="783">
        <v>3671</v>
      </c>
      <c r="L48" s="783">
        <v>1531</v>
      </c>
      <c r="M48" s="784">
        <v>0</v>
      </c>
      <c r="N48" s="785">
        <v>0</v>
      </c>
      <c r="O48" s="785">
        <v>0</v>
      </c>
      <c r="P48" s="785">
        <v>0</v>
      </c>
    </row>
    <row r="49" spans="1:16" s="786" customFormat="1" ht="14.25">
      <c r="A49" s="765">
        <v>38</v>
      </c>
      <c r="B49" s="770" t="s">
        <v>704</v>
      </c>
      <c r="C49" s="788">
        <v>3156</v>
      </c>
      <c r="D49" s="783">
        <v>0</v>
      </c>
      <c r="E49" s="783">
        <v>0</v>
      </c>
      <c r="F49" s="783">
        <v>0</v>
      </c>
      <c r="G49" s="783">
        <v>0</v>
      </c>
      <c r="H49" s="783">
        <v>0</v>
      </c>
      <c r="I49" s="783">
        <v>0</v>
      </c>
      <c r="J49" s="783">
        <v>0</v>
      </c>
      <c r="K49" s="783">
        <v>0</v>
      </c>
      <c r="L49" s="783">
        <v>0</v>
      </c>
      <c r="M49" s="784">
        <v>0</v>
      </c>
      <c r="N49" s="785">
        <v>0</v>
      </c>
      <c r="O49" s="785">
        <v>0</v>
      </c>
      <c r="P49" s="785">
        <v>0</v>
      </c>
    </row>
    <row r="50" spans="1:16" s="786" customFormat="1" ht="14.25">
      <c r="A50" s="765">
        <v>39</v>
      </c>
      <c r="B50" s="770" t="s">
        <v>705</v>
      </c>
      <c r="C50" s="788">
        <v>3642</v>
      </c>
      <c r="D50" s="783">
        <v>3586</v>
      </c>
      <c r="E50" s="783">
        <v>3586</v>
      </c>
      <c r="F50" s="783">
        <v>3586</v>
      </c>
      <c r="G50" s="783">
        <v>3586</v>
      </c>
      <c r="H50" s="783">
        <v>3586</v>
      </c>
      <c r="I50" s="783">
        <v>3586</v>
      </c>
      <c r="J50" s="783">
        <v>3586</v>
      </c>
      <c r="K50" s="783">
        <v>3586</v>
      </c>
      <c r="L50" s="783">
        <v>3586</v>
      </c>
      <c r="M50" s="784">
        <v>3586</v>
      </c>
      <c r="N50" s="785">
        <v>3586</v>
      </c>
      <c r="O50" s="785">
        <v>3586</v>
      </c>
      <c r="P50" s="785">
        <v>3586</v>
      </c>
    </row>
    <row r="51" spans="1:16" s="786" customFormat="1" ht="14.25">
      <c r="A51" s="765">
        <v>40</v>
      </c>
      <c r="B51" s="770" t="s">
        <v>706</v>
      </c>
      <c r="C51" s="788">
        <v>2074</v>
      </c>
      <c r="D51" s="783">
        <v>2022</v>
      </c>
      <c r="E51" s="783">
        <v>1488</v>
      </c>
      <c r="F51" s="783">
        <v>1418</v>
      </c>
      <c r="G51" s="783">
        <v>850</v>
      </c>
      <c r="H51" s="783">
        <v>840</v>
      </c>
      <c r="I51" s="783">
        <v>452</v>
      </c>
      <c r="J51" s="783">
        <v>189</v>
      </c>
      <c r="K51" s="783">
        <v>99</v>
      </c>
      <c r="L51" s="783">
        <v>88</v>
      </c>
      <c r="M51" s="784">
        <v>16</v>
      </c>
      <c r="N51" s="785">
        <v>604</v>
      </c>
      <c r="O51" s="785">
        <v>368</v>
      </c>
      <c r="P51" s="785">
        <v>0</v>
      </c>
    </row>
    <row r="52" spans="1:16" s="786" customFormat="1" ht="14.25">
      <c r="A52" s="765">
        <v>41</v>
      </c>
      <c r="B52" s="770" t="s">
        <v>707</v>
      </c>
      <c r="C52" s="788">
        <v>2908</v>
      </c>
      <c r="D52" s="783">
        <v>2908</v>
      </c>
      <c r="E52" s="783">
        <v>2920</v>
      </c>
      <c r="F52" s="783">
        <v>2920</v>
      </c>
      <c r="G52" s="783">
        <v>2920</v>
      </c>
      <c r="H52" s="783">
        <v>2920</v>
      </c>
      <c r="I52" s="783">
        <v>2920</v>
      </c>
      <c r="J52" s="783">
        <v>2920</v>
      </c>
      <c r="K52" s="783">
        <v>2920</v>
      </c>
      <c r="L52" s="783">
        <v>2920</v>
      </c>
      <c r="M52" s="784">
        <v>2920</v>
      </c>
      <c r="N52" s="785">
        <v>2920</v>
      </c>
      <c r="O52" s="785">
        <v>2920</v>
      </c>
      <c r="P52" s="785">
        <v>2920</v>
      </c>
    </row>
    <row r="53" spans="1:16" s="786" customFormat="1" ht="14.25">
      <c r="A53" s="765">
        <v>42</v>
      </c>
      <c r="B53" s="770" t="s">
        <v>708</v>
      </c>
      <c r="C53" s="788">
        <v>2134</v>
      </c>
      <c r="D53" s="783">
        <v>2101</v>
      </c>
      <c r="E53" s="783">
        <v>2099</v>
      </c>
      <c r="F53" s="783">
        <v>2099</v>
      </c>
      <c r="G53" s="783">
        <v>2099</v>
      </c>
      <c r="H53" s="783">
        <v>2099</v>
      </c>
      <c r="I53" s="783">
        <v>2099</v>
      </c>
      <c r="J53" s="783">
        <v>2099</v>
      </c>
      <c r="K53" s="783">
        <v>2099</v>
      </c>
      <c r="L53" s="783">
        <v>2099</v>
      </c>
      <c r="M53" s="784">
        <v>1800</v>
      </c>
      <c r="N53" s="785">
        <v>2101</v>
      </c>
      <c r="O53" s="785">
        <v>2101</v>
      </c>
      <c r="P53" s="785">
        <v>2101</v>
      </c>
    </row>
    <row r="54" spans="1:16" s="786" customFormat="1" ht="14.25">
      <c r="A54" s="765">
        <v>43</v>
      </c>
      <c r="B54" s="770" t="s">
        <v>709</v>
      </c>
      <c r="C54" s="788">
        <v>1261</v>
      </c>
      <c r="D54" s="783">
        <v>1261</v>
      </c>
      <c r="E54" s="783">
        <v>235</v>
      </c>
      <c r="F54" s="783">
        <v>234</v>
      </c>
      <c r="G54" s="783">
        <v>227</v>
      </c>
      <c r="H54" s="783">
        <v>128</v>
      </c>
      <c r="I54" s="783">
        <v>76</v>
      </c>
      <c r="J54" s="783">
        <v>63</v>
      </c>
      <c r="K54" s="783">
        <v>63</v>
      </c>
      <c r="L54" s="783">
        <v>62</v>
      </c>
      <c r="M54" s="784">
        <v>62</v>
      </c>
      <c r="N54" s="785">
        <v>0</v>
      </c>
      <c r="O54" s="785">
        <v>0</v>
      </c>
      <c r="P54" s="785">
        <v>0</v>
      </c>
    </row>
    <row r="55" spans="1:16" s="786" customFormat="1" ht="14.25">
      <c r="A55" s="765">
        <v>44</v>
      </c>
      <c r="B55" s="770" t="s">
        <v>710</v>
      </c>
      <c r="C55" s="788">
        <v>1235</v>
      </c>
      <c r="D55" s="783">
        <v>1218</v>
      </c>
      <c r="E55" s="783">
        <v>1139</v>
      </c>
      <c r="F55" s="783">
        <v>1139</v>
      </c>
      <c r="G55" s="783">
        <v>1139</v>
      </c>
      <c r="H55" s="783">
        <v>1139</v>
      </c>
      <c r="I55" s="783">
        <v>1139</v>
      </c>
      <c r="J55" s="783">
        <v>1139</v>
      </c>
      <c r="K55" s="783">
        <v>1071</v>
      </c>
      <c r="L55" s="783">
        <v>401</v>
      </c>
      <c r="M55" s="784">
        <v>0</v>
      </c>
      <c r="N55" s="785">
        <v>1211</v>
      </c>
      <c r="O55" s="785">
        <v>1211</v>
      </c>
      <c r="P55" s="785">
        <v>1211</v>
      </c>
    </row>
    <row r="56" spans="1:16" s="786" customFormat="1" ht="14.25">
      <c r="A56" s="765">
        <v>45</v>
      </c>
      <c r="B56" s="770" t="s">
        <v>711</v>
      </c>
      <c r="C56" s="788">
        <v>2989</v>
      </c>
      <c r="D56" s="783">
        <v>1516</v>
      </c>
      <c r="E56" s="783">
        <v>522</v>
      </c>
      <c r="F56" s="783">
        <v>522</v>
      </c>
      <c r="G56" s="783">
        <v>522</v>
      </c>
      <c r="H56" s="783">
        <v>522</v>
      </c>
      <c r="I56" s="783">
        <v>522</v>
      </c>
      <c r="J56" s="783">
        <v>522</v>
      </c>
      <c r="K56" s="783">
        <v>522</v>
      </c>
      <c r="L56" s="783">
        <v>522</v>
      </c>
      <c r="M56" s="784">
        <v>0</v>
      </c>
      <c r="N56" s="785">
        <v>375</v>
      </c>
      <c r="O56" s="785">
        <v>375</v>
      </c>
      <c r="P56" s="785">
        <v>375</v>
      </c>
    </row>
    <row r="57" spans="1:16" s="786" customFormat="1" ht="14.25">
      <c r="A57" s="765">
        <v>46</v>
      </c>
      <c r="B57" s="770" t="s">
        <v>712</v>
      </c>
      <c r="C57" s="788">
        <v>2286</v>
      </c>
      <c r="D57" s="783">
        <v>2286</v>
      </c>
      <c r="E57" s="783">
        <v>2286</v>
      </c>
      <c r="F57" s="783">
        <v>2286</v>
      </c>
      <c r="G57" s="783">
        <v>2286</v>
      </c>
      <c r="H57" s="783">
        <v>2286</v>
      </c>
      <c r="I57" s="783">
        <v>2286</v>
      </c>
      <c r="J57" s="783">
        <v>2286</v>
      </c>
      <c r="K57" s="783">
        <v>2286</v>
      </c>
      <c r="L57" s="783">
        <v>2286</v>
      </c>
      <c r="M57" s="784">
        <v>2286</v>
      </c>
      <c r="N57" s="785">
        <v>0</v>
      </c>
      <c r="O57" s="785">
        <v>0</v>
      </c>
      <c r="P57" s="785">
        <v>0</v>
      </c>
    </row>
    <row r="58" spans="1:16" s="786" customFormat="1" ht="14.25">
      <c r="A58" s="765">
        <v>47</v>
      </c>
      <c r="B58" s="770" t="s">
        <v>713</v>
      </c>
      <c r="C58" s="788">
        <v>2031</v>
      </c>
      <c r="D58" s="783">
        <v>2031</v>
      </c>
      <c r="E58" s="783">
        <v>541</v>
      </c>
      <c r="F58" s="783">
        <v>393</v>
      </c>
      <c r="G58" s="783">
        <v>0</v>
      </c>
      <c r="H58" s="783">
        <v>0</v>
      </c>
      <c r="I58" s="783">
        <v>0</v>
      </c>
      <c r="J58" s="783">
        <v>0</v>
      </c>
      <c r="K58" s="783">
        <v>0</v>
      </c>
      <c r="L58" s="783">
        <v>0</v>
      </c>
      <c r="M58" s="784">
        <v>0</v>
      </c>
      <c r="N58" s="785">
        <v>0</v>
      </c>
      <c r="O58" s="785">
        <v>0</v>
      </c>
      <c r="P58" s="785">
        <v>0</v>
      </c>
    </row>
    <row r="59" spans="1:16" s="786" customFormat="1" ht="14.25">
      <c r="A59" s="765">
        <v>48</v>
      </c>
      <c r="B59" s="770" t="s">
        <v>718</v>
      </c>
      <c r="C59" s="788">
        <v>2333</v>
      </c>
      <c r="D59" s="783">
        <v>1917</v>
      </c>
      <c r="E59" s="783">
        <v>646</v>
      </c>
      <c r="F59" s="783">
        <v>631</v>
      </c>
      <c r="G59" s="783">
        <v>631</v>
      </c>
      <c r="H59" s="783">
        <v>620</v>
      </c>
      <c r="I59" s="783">
        <v>530</v>
      </c>
      <c r="J59" s="783">
        <v>228</v>
      </c>
      <c r="K59" s="783">
        <v>129</v>
      </c>
      <c r="L59" s="783">
        <v>80</v>
      </c>
      <c r="M59" s="784">
        <v>80</v>
      </c>
      <c r="N59" s="785">
        <v>0</v>
      </c>
      <c r="O59" s="785">
        <v>0</v>
      </c>
      <c r="P59" s="785">
        <v>0</v>
      </c>
    </row>
    <row r="60" spans="1:16" s="786" customFormat="1" ht="14.25">
      <c r="A60" s="765">
        <v>49</v>
      </c>
      <c r="B60" s="770" t="s">
        <v>719</v>
      </c>
      <c r="C60" s="788">
        <v>2148</v>
      </c>
      <c r="D60" s="783">
        <v>924</v>
      </c>
      <c r="E60" s="783">
        <v>553</v>
      </c>
      <c r="F60" s="783">
        <v>553</v>
      </c>
      <c r="G60" s="783">
        <v>314</v>
      </c>
      <c r="H60" s="783">
        <v>69</v>
      </c>
      <c r="I60" s="783">
        <v>0</v>
      </c>
      <c r="J60" s="783">
        <v>0</v>
      </c>
      <c r="K60" s="783">
        <v>0</v>
      </c>
      <c r="L60" s="783">
        <v>0</v>
      </c>
      <c r="M60" s="784">
        <v>0</v>
      </c>
      <c r="N60" s="785">
        <v>0</v>
      </c>
      <c r="O60" s="785">
        <v>0</v>
      </c>
      <c r="P60" s="785">
        <v>0</v>
      </c>
    </row>
    <row r="61" spans="1:16" s="786" customFormat="1" ht="14.25">
      <c r="A61" s="765">
        <v>50</v>
      </c>
      <c r="B61" s="770" t="s">
        <v>714</v>
      </c>
      <c r="C61" s="788">
        <v>1179</v>
      </c>
      <c r="D61" s="783">
        <v>1154</v>
      </c>
      <c r="E61" s="783">
        <v>521</v>
      </c>
      <c r="F61" s="783">
        <v>516</v>
      </c>
      <c r="G61" s="783">
        <v>200</v>
      </c>
      <c r="H61" s="783">
        <v>199</v>
      </c>
      <c r="I61" s="783">
        <v>198</v>
      </c>
      <c r="J61" s="783">
        <v>198</v>
      </c>
      <c r="K61" s="783">
        <v>189</v>
      </c>
      <c r="L61" s="783">
        <v>48</v>
      </c>
      <c r="M61" s="784">
        <v>31</v>
      </c>
      <c r="N61" s="785">
        <v>386</v>
      </c>
      <c r="O61" s="785">
        <v>363</v>
      </c>
      <c r="P61" s="785">
        <v>2</v>
      </c>
    </row>
    <row r="62" spans="1:16" s="786" customFormat="1" ht="14.25">
      <c r="A62" s="765">
        <v>51</v>
      </c>
      <c r="B62" s="770" t="s">
        <v>720</v>
      </c>
      <c r="C62" s="788">
        <v>2725</v>
      </c>
      <c r="D62" s="783">
        <v>2725</v>
      </c>
      <c r="E62" s="783">
        <v>1912</v>
      </c>
      <c r="F62" s="783">
        <v>1911</v>
      </c>
      <c r="G62" s="783">
        <v>1908</v>
      </c>
      <c r="H62" s="783">
        <v>1628</v>
      </c>
      <c r="I62" s="783">
        <v>1624</v>
      </c>
      <c r="J62" s="783">
        <v>1616</v>
      </c>
      <c r="K62" s="783">
        <v>1600</v>
      </c>
      <c r="L62" s="783">
        <v>1576</v>
      </c>
      <c r="M62" s="784">
        <v>674</v>
      </c>
      <c r="N62" s="785">
        <v>1852</v>
      </c>
      <c r="O62" s="785">
        <v>1556</v>
      </c>
      <c r="P62" s="785">
        <v>1026</v>
      </c>
    </row>
    <row r="63" spans="1:16" s="786" customFormat="1">
      <c r="A63" s="1491" t="s">
        <v>81</v>
      </c>
      <c r="B63" s="1492"/>
      <c r="C63" s="792">
        <f>SUM(C12:C62)</f>
        <v>113621</v>
      </c>
      <c r="D63" s="792">
        <f t="shared" ref="D63:P63" si="0">SUM(D12:D62)</f>
        <v>101115</v>
      </c>
      <c r="E63" s="792">
        <f t="shared" si="0"/>
        <v>80538</v>
      </c>
      <c r="F63" s="792">
        <f t="shared" si="0"/>
        <v>79179</v>
      </c>
      <c r="G63" s="792">
        <f t="shared" si="0"/>
        <v>76191</v>
      </c>
      <c r="H63" s="792">
        <f t="shared" si="0"/>
        <v>73085</v>
      </c>
      <c r="I63" s="792">
        <f t="shared" si="0"/>
        <v>66086</v>
      </c>
      <c r="J63" s="792">
        <f t="shared" si="0"/>
        <v>63892</v>
      </c>
      <c r="K63" s="792">
        <f t="shared" si="0"/>
        <v>61399</v>
      </c>
      <c r="L63" s="792">
        <f t="shared" si="0"/>
        <v>53854</v>
      </c>
      <c r="M63" s="792">
        <f t="shared" si="0"/>
        <v>45262</v>
      </c>
      <c r="N63" s="792">
        <f t="shared" si="0"/>
        <v>34507</v>
      </c>
      <c r="O63" s="792">
        <f t="shared" si="0"/>
        <v>31891</v>
      </c>
      <c r="P63" s="792">
        <f t="shared" si="0"/>
        <v>28116</v>
      </c>
    </row>
    <row r="64" spans="1:16" s="786" customFormat="1"/>
    <row r="65" spans="1:19" s="786" customFormat="1"/>
    <row r="66" spans="1:19" s="786" customFormat="1" ht="12.75" customHeight="1">
      <c r="M66" s="1484" t="s">
        <v>13</v>
      </c>
      <c r="N66" s="1484"/>
      <c r="O66" s="1484"/>
      <c r="P66" s="1484"/>
      <c r="Q66" s="793"/>
      <c r="R66" s="793"/>
      <c r="S66" s="793"/>
    </row>
    <row r="67" spans="1:19" s="786" customFormat="1" ht="12.75" customHeight="1">
      <c r="M67" s="1484" t="s">
        <v>892</v>
      </c>
      <c r="N67" s="1484"/>
      <c r="O67" s="1484"/>
      <c r="P67" s="1484"/>
      <c r="Q67" s="794"/>
      <c r="R67" s="794"/>
      <c r="S67" s="794"/>
    </row>
    <row r="68" spans="1:19" s="786" customFormat="1">
      <c r="A68" s="786" t="s">
        <v>12</v>
      </c>
      <c r="M68" s="1485" t="s">
        <v>76</v>
      </c>
      <c r="N68" s="1486"/>
      <c r="O68" s="1486"/>
      <c r="P68" s="1486"/>
      <c r="Q68" s="795"/>
    </row>
    <row r="69" spans="1:19" s="786" customFormat="1">
      <c r="A69" s="315"/>
      <c r="B69" s="315"/>
      <c r="C69" s="315"/>
      <c r="D69" s="315"/>
      <c r="E69" s="315"/>
      <c r="F69" s="315"/>
      <c r="G69" s="315"/>
      <c r="H69" s="315"/>
      <c r="I69" s="315"/>
      <c r="J69" s="315"/>
      <c r="K69" s="315"/>
      <c r="L69" s="315"/>
      <c r="M69" s="315"/>
    </row>
    <row r="70" spans="1:19" s="786" customFormat="1">
      <c r="A70" s="315"/>
      <c r="B70" s="315"/>
      <c r="C70" s="315"/>
      <c r="D70" s="315"/>
      <c r="E70" s="315"/>
      <c r="F70" s="315"/>
      <c r="G70" s="315"/>
      <c r="H70" s="315"/>
      <c r="I70" s="315"/>
      <c r="J70" s="315"/>
      <c r="K70" s="315"/>
      <c r="L70" s="315"/>
      <c r="M70" s="315"/>
    </row>
    <row r="71" spans="1:19" s="786" customFormat="1">
      <c r="A71" s="315"/>
      <c r="B71" s="315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</row>
    <row r="72" spans="1:19" s="786" customFormat="1">
      <c r="A72" s="315"/>
      <c r="B72" s="315"/>
      <c r="C72" s="315"/>
      <c r="D72" s="315"/>
      <c r="E72" s="315"/>
      <c r="F72" s="315"/>
      <c r="G72" s="315"/>
      <c r="H72" s="315"/>
      <c r="I72" s="315"/>
      <c r="J72" s="315"/>
      <c r="K72" s="315"/>
      <c r="L72" s="315"/>
      <c r="M72" s="315"/>
    </row>
    <row r="73" spans="1:19" s="786" customFormat="1">
      <c r="A73" s="315"/>
      <c r="B73" s="315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</row>
    <row r="74" spans="1:19" s="786" customFormat="1">
      <c r="A74" s="315"/>
      <c r="B74" s="315"/>
      <c r="C74" s="315"/>
      <c r="D74" s="315"/>
      <c r="E74" s="315"/>
      <c r="F74" s="315"/>
      <c r="G74" s="315"/>
      <c r="H74" s="315"/>
      <c r="I74" s="315"/>
      <c r="J74" s="315"/>
      <c r="K74" s="315"/>
      <c r="L74" s="315"/>
      <c r="M74" s="315"/>
    </row>
    <row r="75" spans="1:19" s="786" customFormat="1">
      <c r="A75" s="315"/>
      <c r="B75" s="315"/>
      <c r="C75" s="315"/>
      <c r="D75" s="315"/>
      <c r="E75" s="315"/>
      <c r="F75" s="315"/>
      <c r="G75" s="315"/>
      <c r="H75" s="315"/>
      <c r="I75" s="315"/>
      <c r="J75" s="315"/>
      <c r="K75" s="315"/>
      <c r="L75" s="315"/>
      <c r="M75" s="315"/>
    </row>
    <row r="76" spans="1:19" s="786" customFormat="1">
      <c r="A76" s="315"/>
      <c r="B76" s="315"/>
      <c r="C76" s="315"/>
      <c r="D76" s="315"/>
      <c r="E76" s="315"/>
      <c r="F76" s="315"/>
      <c r="G76" s="315"/>
      <c r="H76" s="315"/>
      <c r="I76" s="315"/>
      <c r="J76" s="315"/>
      <c r="K76" s="315"/>
      <c r="L76" s="315"/>
      <c r="M76" s="315"/>
    </row>
    <row r="77" spans="1:19" s="786" customFormat="1">
      <c r="A77" s="315"/>
      <c r="B77" s="315"/>
      <c r="C77" s="315"/>
      <c r="D77" s="315"/>
      <c r="E77" s="315"/>
      <c r="F77" s="315"/>
      <c r="G77" s="315"/>
      <c r="H77" s="315"/>
      <c r="I77" s="315"/>
      <c r="J77" s="315"/>
      <c r="K77" s="315"/>
      <c r="L77" s="315"/>
      <c r="M77" s="315"/>
    </row>
    <row r="78" spans="1:19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9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9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>
      <c r="A113"/>
      <c r="B113"/>
      <c r="C113"/>
      <c r="D113"/>
      <c r="E113"/>
      <c r="F113"/>
      <c r="G113"/>
      <c r="H113"/>
      <c r="I113"/>
      <c r="J113"/>
      <c r="K113"/>
      <c r="L113"/>
      <c r="M113"/>
    </row>
  </sheetData>
  <mergeCells count="15">
    <mergeCell ref="K8:M8"/>
    <mergeCell ref="H1:I1"/>
    <mergeCell ref="D2:N2"/>
    <mergeCell ref="A3:P3"/>
    <mergeCell ref="A4:P4"/>
    <mergeCell ref="A6:B6"/>
    <mergeCell ref="M66:P66"/>
    <mergeCell ref="M67:P67"/>
    <mergeCell ref="M68:P68"/>
    <mergeCell ref="A9:A10"/>
    <mergeCell ref="B9:B10"/>
    <mergeCell ref="C9:C10"/>
    <mergeCell ref="D9:D10"/>
    <mergeCell ref="E9:P9"/>
    <mergeCell ref="A63:B63"/>
  </mergeCells>
  <printOptions horizontalCentered="1"/>
  <pageMargins left="0.44" right="0.5" top="0.61" bottom="0" header="0.84" footer="0.31496062992125984"/>
  <pageSetup paperSize="9" scale="80" orientation="landscape" r:id="rId1"/>
  <rowBreaks count="1" manualBreakCount="1">
    <brk id="36" max="16383" man="1"/>
  </rowBreaks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68"/>
  <sheetViews>
    <sheetView view="pageBreakPreview" zoomScaleSheetLayoutView="100" workbookViewId="0">
      <pane xSplit="9" ySplit="11" topLeftCell="J57" activePane="bottomRight" state="frozen"/>
      <selection activeCell="J63" sqref="J63"/>
      <selection pane="topRight" activeCell="J63" sqref="J63"/>
      <selection pane="bottomLeft" activeCell="J63" sqref="J63"/>
      <selection pane="bottomRight" activeCell="J63" sqref="J63"/>
    </sheetView>
  </sheetViews>
  <sheetFormatPr defaultColWidth="9.140625" defaultRowHeight="12.75"/>
  <cols>
    <col min="1" max="1" width="6.7109375" style="786" customWidth="1"/>
    <col min="2" max="2" width="17.85546875" style="786" customWidth="1"/>
    <col min="3" max="3" width="11.140625" style="786" customWidth="1"/>
    <col min="4" max="4" width="17.140625" style="786" customWidth="1"/>
    <col min="5" max="6" width="9.140625" style="786" customWidth="1"/>
    <col min="7" max="7" width="7.85546875" style="786" customWidth="1"/>
    <col min="8" max="8" width="8.42578125" style="786" customWidth="1"/>
    <col min="9" max="9" width="9.28515625" style="786" customWidth="1"/>
    <col min="10" max="10" width="10.28515625" style="786" customWidth="1"/>
    <col min="11" max="11" width="9.140625" style="786" customWidth="1"/>
    <col min="12" max="12" width="10.140625" style="786" customWidth="1"/>
    <col min="13" max="13" width="11" style="786" customWidth="1"/>
    <col min="14" max="16384" width="9.140625" style="786"/>
  </cols>
  <sheetData>
    <row r="1" spans="1:16">
      <c r="H1" s="1504"/>
      <c r="I1" s="1504"/>
      <c r="O1" s="1505" t="s">
        <v>538</v>
      </c>
      <c r="P1" s="1505"/>
    </row>
    <row r="2" spans="1:16">
      <c r="C2" s="1504" t="s">
        <v>595</v>
      </c>
      <c r="D2" s="1504"/>
      <c r="E2" s="1504"/>
      <c r="F2" s="1504"/>
      <c r="G2" s="1504"/>
      <c r="H2" s="1504"/>
      <c r="I2" s="1504"/>
      <c r="J2" s="1504"/>
      <c r="K2" s="1504"/>
      <c r="L2" s="1504"/>
      <c r="M2" s="1504"/>
      <c r="N2" s="1504"/>
    </row>
    <row r="3" spans="1:16" s="796" customFormat="1" ht="15.75">
      <c r="A3" s="1506" t="s">
        <v>594</v>
      </c>
      <c r="B3" s="1506"/>
      <c r="C3" s="1506"/>
      <c r="D3" s="1506"/>
      <c r="E3" s="1506"/>
      <c r="F3" s="1506"/>
      <c r="G3" s="1506"/>
      <c r="H3" s="1506"/>
      <c r="I3" s="1506"/>
      <c r="J3" s="1506"/>
      <c r="K3" s="1506"/>
      <c r="L3" s="1506"/>
      <c r="M3" s="1506"/>
      <c r="N3" s="1506"/>
      <c r="O3" s="1506"/>
      <c r="P3" s="1506"/>
    </row>
    <row r="4" spans="1:16" s="796" customFormat="1" ht="20.25" customHeight="1">
      <c r="A4" s="1506" t="s">
        <v>596</v>
      </c>
      <c r="B4" s="1506"/>
      <c r="C4" s="1506"/>
      <c r="D4" s="1506"/>
      <c r="E4" s="1506"/>
      <c r="F4" s="1506"/>
      <c r="G4" s="1506"/>
      <c r="H4" s="1506"/>
      <c r="I4" s="1506"/>
      <c r="J4" s="1506"/>
      <c r="K4" s="1506"/>
      <c r="L4" s="1506"/>
      <c r="M4" s="1506"/>
      <c r="N4" s="1506"/>
      <c r="O4" s="1506"/>
      <c r="P4" s="1506"/>
    </row>
    <row r="6" spans="1:16">
      <c r="A6" s="1503" t="s">
        <v>891</v>
      </c>
      <c r="B6" s="1503"/>
      <c r="C6" s="797"/>
      <c r="D6" s="797"/>
      <c r="E6" s="797"/>
      <c r="F6" s="797"/>
      <c r="G6" s="797"/>
      <c r="H6" s="797"/>
      <c r="I6" s="797"/>
      <c r="J6" s="797"/>
    </row>
    <row r="8" spans="1:16" s="798" customFormat="1" ht="15" customHeight="1">
      <c r="A8" s="786"/>
      <c r="B8" s="786"/>
      <c r="C8" s="786"/>
      <c r="D8" s="786"/>
      <c r="E8" s="786"/>
      <c r="F8" s="786"/>
      <c r="G8" s="786"/>
      <c r="H8" s="786"/>
      <c r="I8" s="786"/>
      <c r="J8" s="786"/>
      <c r="K8" s="1497" t="s">
        <v>746</v>
      </c>
      <c r="L8" s="1497"/>
      <c r="M8" s="1497"/>
    </row>
    <row r="9" spans="1:16" s="798" customFormat="1" ht="20.25" customHeight="1">
      <c r="A9" s="1498" t="s">
        <v>2</v>
      </c>
      <c r="B9" s="1498" t="s">
        <v>880</v>
      </c>
      <c r="C9" s="1487" t="s">
        <v>262</v>
      </c>
      <c r="D9" s="1487" t="s">
        <v>537</v>
      </c>
      <c r="E9" s="1500" t="s">
        <v>638</v>
      </c>
      <c r="F9" s="1501"/>
      <c r="G9" s="1501"/>
      <c r="H9" s="1501"/>
      <c r="I9" s="1501"/>
      <c r="J9" s="1501"/>
      <c r="K9" s="1501"/>
      <c r="L9" s="1501"/>
      <c r="M9" s="1501"/>
      <c r="N9" s="1501"/>
      <c r="O9" s="1501"/>
      <c r="P9" s="1502"/>
    </row>
    <row r="10" spans="1:16" s="798" customFormat="1" ht="35.25" customHeight="1">
      <c r="A10" s="1499"/>
      <c r="B10" s="1499"/>
      <c r="C10" s="1488"/>
      <c r="D10" s="1488"/>
      <c r="E10" s="779">
        <v>42826</v>
      </c>
      <c r="F10" s="779">
        <v>42856</v>
      </c>
      <c r="G10" s="779">
        <v>42887</v>
      </c>
      <c r="H10" s="779">
        <v>42917</v>
      </c>
      <c r="I10" s="779">
        <v>42948</v>
      </c>
      <c r="J10" s="779">
        <v>42979</v>
      </c>
      <c r="K10" s="779">
        <v>43009</v>
      </c>
      <c r="L10" s="779">
        <v>43040</v>
      </c>
      <c r="M10" s="779">
        <v>43070</v>
      </c>
      <c r="N10" s="780">
        <v>43101</v>
      </c>
      <c r="O10" s="780">
        <v>43132</v>
      </c>
      <c r="P10" s="780">
        <v>43160</v>
      </c>
    </row>
    <row r="11" spans="1:16" s="798" customFormat="1" ht="12.75" customHeight="1">
      <c r="A11" s="799">
        <v>1</v>
      </c>
      <c r="B11" s="799">
        <v>2</v>
      </c>
      <c r="C11" s="799">
        <v>3</v>
      </c>
      <c r="D11" s="799">
        <v>4</v>
      </c>
      <c r="E11" s="799">
        <v>5</v>
      </c>
      <c r="F11" s="799">
        <v>6</v>
      </c>
      <c r="G11" s="799">
        <v>7</v>
      </c>
      <c r="H11" s="799">
        <v>8</v>
      </c>
      <c r="I11" s="799">
        <v>9</v>
      </c>
      <c r="J11" s="799">
        <v>10</v>
      </c>
      <c r="K11" s="799">
        <v>11</v>
      </c>
      <c r="L11" s="799">
        <v>12</v>
      </c>
      <c r="M11" s="799">
        <v>13</v>
      </c>
      <c r="N11" s="800">
        <v>14</v>
      </c>
      <c r="O11" s="800">
        <v>15</v>
      </c>
      <c r="P11" s="800">
        <v>16</v>
      </c>
    </row>
    <row r="12" spans="1:16" ht="14.25">
      <c r="A12" s="765">
        <v>1</v>
      </c>
      <c r="B12" s="766" t="s">
        <v>885</v>
      </c>
      <c r="C12" s="785">
        <v>950</v>
      </c>
      <c r="D12" s="785">
        <v>0</v>
      </c>
      <c r="E12" s="785">
        <v>0</v>
      </c>
      <c r="F12" s="785">
        <v>0</v>
      </c>
      <c r="G12" s="785">
        <v>0</v>
      </c>
      <c r="H12" s="785">
        <v>0</v>
      </c>
      <c r="I12" s="785">
        <v>0</v>
      </c>
      <c r="J12" s="785">
        <v>0</v>
      </c>
      <c r="K12" s="785">
        <v>0</v>
      </c>
      <c r="L12" s="785">
        <v>0</v>
      </c>
      <c r="M12" s="785">
        <v>0</v>
      </c>
      <c r="N12" s="785">
        <v>0</v>
      </c>
      <c r="O12" s="785">
        <v>0</v>
      </c>
      <c r="P12" s="785">
        <v>0</v>
      </c>
    </row>
    <row r="13" spans="1:16" ht="14.25">
      <c r="A13" s="765">
        <v>2</v>
      </c>
      <c r="B13" s="766" t="s">
        <v>671</v>
      </c>
      <c r="C13" s="785">
        <v>2313</v>
      </c>
      <c r="D13" s="785">
        <v>0</v>
      </c>
      <c r="E13" s="785">
        <v>0</v>
      </c>
      <c r="F13" s="785">
        <v>0</v>
      </c>
      <c r="G13" s="785">
        <v>0</v>
      </c>
      <c r="H13" s="785">
        <v>0</v>
      </c>
      <c r="I13" s="785">
        <v>0</v>
      </c>
      <c r="J13" s="785">
        <v>0</v>
      </c>
      <c r="K13" s="785">
        <v>0</v>
      </c>
      <c r="L13" s="785">
        <v>0</v>
      </c>
      <c r="M13" s="785">
        <v>0</v>
      </c>
      <c r="N13" s="785">
        <v>0</v>
      </c>
      <c r="O13" s="785">
        <v>0</v>
      </c>
      <c r="P13" s="785">
        <v>0</v>
      </c>
    </row>
    <row r="14" spans="1:16" ht="14.25">
      <c r="A14" s="765">
        <v>3</v>
      </c>
      <c r="B14" s="768" t="s">
        <v>844</v>
      </c>
      <c r="C14" s="785">
        <v>1552</v>
      </c>
      <c r="D14" s="785">
        <v>0</v>
      </c>
      <c r="E14" s="785">
        <v>0</v>
      </c>
      <c r="F14" s="785">
        <v>0</v>
      </c>
      <c r="G14" s="785">
        <v>0</v>
      </c>
      <c r="H14" s="785">
        <v>0</v>
      </c>
      <c r="I14" s="785">
        <v>0</v>
      </c>
      <c r="J14" s="785">
        <v>0</v>
      </c>
      <c r="K14" s="785">
        <v>0</v>
      </c>
      <c r="L14" s="785">
        <v>0</v>
      </c>
      <c r="M14" s="785">
        <v>0</v>
      </c>
      <c r="N14" s="785">
        <v>0</v>
      </c>
      <c r="O14" s="785">
        <v>0</v>
      </c>
      <c r="P14" s="785">
        <v>0</v>
      </c>
    </row>
    <row r="15" spans="1:16" s="787" customFormat="1" ht="12.75" customHeight="1">
      <c r="A15" s="765">
        <v>4</v>
      </c>
      <c r="B15" s="769" t="s">
        <v>673</v>
      </c>
      <c r="C15" s="785">
        <v>1499</v>
      </c>
      <c r="D15" s="785">
        <v>0</v>
      </c>
      <c r="E15" s="785">
        <v>0</v>
      </c>
      <c r="F15" s="785">
        <v>0</v>
      </c>
      <c r="G15" s="785">
        <v>0</v>
      </c>
      <c r="H15" s="785">
        <v>0</v>
      </c>
      <c r="I15" s="785">
        <v>0</v>
      </c>
      <c r="J15" s="785">
        <v>0</v>
      </c>
      <c r="K15" s="785">
        <v>0</v>
      </c>
      <c r="L15" s="785">
        <v>0</v>
      </c>
      <c r="M15" s="785">
        <v>0</v>
      </c>
      <c r="N15" s="785">
        <v>0</v>
      </c>
      <c r="O15" s="785">
        <v>0</v>
      </c>
      <c r="P15" s="785">
        <v>0</v>
      </c>
    </row>
    <row r="16" spans="1:16" s="787" customFormat="1" ht="12.75" customHeight="1">
      <c r="A16" s="765">
        <v>5</v>
      </c>
      <c r="B16" s="770" t="s">
        <v>674</v>
      </c>
      <c r="C16" s="801">
        <v>3037</v>
      </c>
      <c r="D16" s="785">
        <v>0</v>
      </c>
      <c r="E16" s="801">
        <v>0</v>
      </c>
      <c r="F16" s="801">
        <v>0</v>
      </c>
      <c r="G16" s="801">
        <v>0</v>
      </c>
      <c r="H16" s="801">
        <v>0</v>
      </c>
      <c r="I16" s="801">
        <v>0</v>
      </c>
      <c r="J16" s="801">
        <v>0</v>
      </c>
      <c r="K16" s="801">
        <v>0</v>
      </c>
      <c r="L16" s="801">
        <v>0</v>
      </c>
      <c r="M16" s="801">
        <v>0</v>
      </c>
      <c r="N16" s="785">
        <v>0</v>
      </c>
      <c r="O16" s="785">
        <v>0</v>
      </c>
      <c r="P16" s="785">
        <v>0</v>
      </c>
    </row>
    <row r="17" spans="1:16" s="787" customFormat="1" ht="13.15" customHeight="1">
      <c r="A17" s="765">
        <v>6</v>
      </c>
      <c r="B17" s="770" t="s">
        <v>675</v>
      </c>
      <c r="C17" s="801">
        <v>2745</v>
      </c>
      <c r="D17" s="785">
        <v>0</v>
      </c>
      <c r="E17" s="801">
        <v>0</v>
      </c>
      <c r="F17" s="801">
        <v>0</v>
      </c>
      <c r="G17" s="801">
        <v>0</v>
      </c>
      <c r="H17" s="801">
        <v>0</v>
      </c>
      <c r="I17" s="801">
        <v>0</v>
      </c>
      <c r="J17" s="801">
        <v>0</v>
      </c>
      <c r="K17" s="801">
        <v>0</v>
      </c>
      <c r="L17" s="801">
        <v>0</v>
      </c>
      <c r="M17" s="801">
        <v>0</v>
      </c>
      <c r="N17" s="785">
        <v>0</v>
      </c>
      <c r="O17" s="785">
        <v>0</v>
      </c>
      <c r="P17" s="785">
        <v>0</v>
      </c>
    </row>
    <row r="18" spans="1:16" ht="12.75" customHeight="1">
      <c r="A18" s="765">
        <v>7</v>
      </c>
      <c r="B18" s="770" t="s">
        <v>676</v>
      </c>
      <c r="C18" s="785">
        <v>2868</v>
      </c>
      <c r="D18" s="785">
        <v>0</v>
      </c>
      <c r="E18" s="785">
        <v>0</v>
      </c>
      <c r="F18" s="785">
        <v>0</v>
      </c>
      <c r="G18" s="785">
        <v>0</v>
      </c>
      <c r="H18" s="785">
        <v>0</v>
      </c>
      <c r="I18" s="785">
        <v>0</v>
      </c>
      <c r="J18" s="785">
        <v>0</v>
      </c>
      <c r="K18" s="785">
        <v>0</v>
      </c>
      <c r="L18" s="785">
        <v>0</v>
      </c>
      <c r="M18" s="785">
        <v>0</v>
      </c>
      <c r="N18" s="785">
        <v>0</v>
      </c>
      <c r="O18" s="785">
        <v>0</v>
      </c>
      <c r="P18" s="785">
        <v>0</v>
      </c>
    </row>
    <row r="19" spans="1:16" ht="14.25">
      <c r="A19" s="765">
        <v>8</v>
      </c>
      <c r="B19" s="770" t="s">
        <v>677</v>
      </c>
      <c r="C19" s="785">
        <v>2557</v>
      </c>
      <c r="D19" s="785">
        <v>0</v>
      </c>
      <c r="E19" s="785">
        <v>0</v>
      </c>
      <c r="F19" s="785">
        <v>0</v>
      </c>
      <c r="G19" s="785">
        <v>0</v>
      </c>
      <c r="H19" s="785">
        <v>0</v>
      </c>
      <c r="I19" s="785">
        <v>0</v>
      </c>
      <c r="J19" s="785">
        <v>0</v>
      </c>
      <c r="K19" s="785">
        <v>0</v>
      </c>
      <c r="L19" s="785">
        <v>0</v>
      </c>
      <c r="M19" s="785">
        <v>0</v>
      </c>
      <c r="N19" s="785">
        <v>0</v>
      </c>
      <c r="O19" s="785">
        <v>0</v>
      </c>
      <c r="P19" s="785">
        <v>0</v>
      </c>
    </row>
    <row r="20" spans="1:16" ht="14.25">
      <c r="A20" s="765">
        <v>9</v>
      </c>
      <c r="B20" s="770" t="s">
        <v>678</v>
      </c>
      <c r="C20" s="785">
        <v>1678</v>
      </c>
      <c r="D20" s="785">
        <v>0</v>
      </c>
      <c r="E20" s="785">
        <v>0</v>
      </c>
      <c r="F20" s="785">
        <v>0</v>
      </c>
      <c r="G20" s="785">
        <v>0</v>
      </c>
      <c r="H20" s="785">
        <v>0</v>
      </c>
      <c r="I20" s="785">
        <v>0</v>
      </c>
      <c r="J20" s="785">
        <v>0</v>
      </c>
      <c r="K20" s="785">
        <v>0</v>
      </c>
      <c r="L20" s="785">
        <v>0</v>
      </c>
      <c r="M20" s="785">
        <v>0</v>
      </c>
      <c r="N20" s="785">
        <v>0</v>
      </c>
      <c r="O20" s="785">
        <v>0</v>
      </c>
      <c r="P20" s="785">
        <v>0</v>
      </c>
    </row>
    <row r="21" spans="1:16" ht="14.25">
      <c r="A21" s="765">
        <v>10</v>
      </c>
      <c r="B21" s="770" t="s">
        <v>679</v>
      </c>
      <c r="C21" s="785">
        <v>739</v>
      </c>
      <c r="D21" s="785">
        <v>0</v>
      </c>
      <c r="E21" s="785">
        <v>0</v>
      </c>
      <c r="F21" s="785">
        <v>0</v>
      </c>
      <c r="G21" s="785">
        <v>0</v>
      </c>
      <c r="H21" s="785">
        <v>0</v>
      </c>
      <c r="I21" s="785">
        <v>0</v>
      </c>
      <c r="J21" s="785">
        <v>0</v>
      </c>
      <c r="K21" s="785">
        <v>0</v>
      </c>
      <c r="L21" s="785">
        <v>0</v>
      </c>
      <c r="M21" s="785">
        <v>0</v>
      </c>
      <c r="N21" s="785">
        <v>0</v>
      </c>
      <c r="O21" s="785">
        <v>0</v>
      </c>
      <c r="P21" s="785">
        <v>0</v>
      </c>
    </row>
    <row r="22" spans="1:16" ht="14.25">
      <c r="A22" s="765">
        <v>11</v>
      </c>
      <c r="B22" s="770" t="s">
        <v>680</v>
      </c>
      <c r="C22" s="785">
        <v>2665</v>
      </c>
      <c r="D22" s="785">
        <v>0</v>
      </c>
      <c r="E22" s="785">
        <v>0</v>
      </c>
      <c r="F22" s="785">
        <v>0</v>
      </c>
      <c r="G22" s="785">
        <v>0</v>
      </c>
      <c r="H22" s="785">
        <v>0</v>
      </c>
      <c r="I22" s="785">
        <v>0</v>
      </c>
      <c r="J22" s="785">
        <v>0</v>
      </c>
      <c r="K22" s="785">
        <v>0</v>
      </c>
      <c r="L22" s="785">
        <v>0</v>
      </c>
      <c r="M22" s="785">
        <v>0</v>
      </c>
      <c r="N22" s="785">
        <v>0</v>
      </c>
      <c r="O22" s="785">
        <v>0</v>
      </c>
      <c r="P22" s="785">
        <v>0</v>
      </c>
    </row>
    <row r="23" spans="1:16" ht="14.25">
      <c r="A23" s="765">
        <v>12</v>
      </c>
      <c r="B23" s="770" t="s">
        <v>681</v>
      </c>
      <c r="C23" s="785">
        <v>3695</v>
      </c>
      <c r="D23" s="785">
        <v>0</v>
      </c>
      <c r="E23" s="785">
        <v>0</v>
      </c>
      <c r="F23" s="785">
        <v>0</v>
      </c>
      <c r="G23" s="785">
        <v>0</v>
      </c>
      <c r="H23" s="785">
        <v>0</v>
      </c>
      <c r="I23" s="785">
        <v>0</v>
      </c>
      <c r="J23" s="785">
        <v>0</v>
      </c>
      <c r="K23" s="785">
        <v>0</v>
      </c>
      <c r="L23" s="785">
        <v>0</v>
      </c>
      <c r="M23" s="785">
        <v>0</v>
      </c>
      <c r="N23" s="785">
        <v>0</v>
      </c>
      <c r="O23" s="785">
        <v>0</v>
      </c>
      <c r="P23" s="785">
        <v>0</v>
      </c>
    </row>
    <row r="24" spans="1:16" ht="14.25">
      <c r="A24" s="765">
        <v>13</v>
      </c>
      <c r="B24" s="770" t="s">
        <v>682</v>
      </c>
      <c r="C24" s="785">
        <v>2110</v>
      </c>
      <c r="D24" s="785">
        <v>0</v>
      </c>
      <c r="E24" s="785">
        <v>0</v>
      </c>
      <c r="F24" s="785">
        <v>0</v>
      </c>
      <c r="G24" s="785">
        <v>0</v>
      </c>
      <c r="H24" s="785">
        <v>0</v>
      </c>
      <c r="I24" s="785">
        <v>0</v>
      </c>
      <c r="J24" s="785">
        <v>0</v>
      </c>
      <c r="K24" s="785">
        <v>0</v>
      </c>
      <c r="L24" s="785">
        <v>0</v>
      </c>
      <c r="M24" s="785">
        <v>0</v>
      </c>
      <c r="N24" s="785">
        <v>0</v>
      </c>
      <c r="O24" s="785">
        <v>0</v>
      </c>
      <c r="P24" s="785">
        <v>0</v>
      </c>
    </row>
    <row r="25" spans="1:16" ht="14.25">
      <c r="A25" s="765">
        <v>14</v>
      </c>
      <c r="B25" s="770" t="s">
        <v>683</v>
      </c>
      <c r="C25" s="785">
        <v>1196</v>
      </c>
      <c r="D25" s="785">
        <v>0</v>
      </c>
      <c r="E25" s="785">
        <v>0</v>
      </c>
      <c r="F25" s="785">
        <v>0</v>
      </c>
      <c r="G25" s="785">
        <v>0</v>
      </c>
      <c r="H25" s="785">
        <v>0</v>
      </c>
      <c r="I25" s="785">
        <v>0</v>
      </c>
      <c r="J25" s="785">
        <v>0</v>
      </c>
      <c r="K25" s="785">
        <v>0</v>
      </c>
      <c r="L25" s="785">
        <v>0</v>
      </c>
      <c r="M25" s="785">
        <v>0</v>
      </c>
      <c r="N25" s="785">
        <v>0</v>
      </c>
      <c r="O25" s="785">
        <v>0</v>
      </c>
      <c r="P25" s="785">
        <v>0</v>
      </c>
    </row>
    <row r="26" spans="1:16" ht="14.25">
      <c r="A26" s="765">
        <v>15</v>
      </c>
      <c r="B26" s="770" t="s">
        <v>684</v>
      </c>
      <c r="C26" s="785">
        <v>2079</v>
      </c>
      <c r="D26" s="785">
        <v>0</v>
      </c>
      <c r="E26" s="785">
        <v>0</v>
      </c>
      <c r="F26" s="785">
        <v>0</v>
      </c>
      <c r="G26" s="785">
        <v>0</v>
      </c>
      <c r="H26" s="785">
        <v>0</v>
      </c>
      <c r="I26" s="785">
        <v>0</v>
      </c>
      <c r="J26" s="785">
        <v>0</v>
      </c>
      <c r="K26" s="785">
        <v>0</v>
      </c>
      <c r="L26" s="785">
        <v>0</v>
      </c>
      <c r="M26" s="785">
        <v>0</v>
      </c>
      <c r="N26" s="785">
        <v>0</v>
      </c>
      <c r="O26" s="785">
        <v>0</v>
      </c>
      <c r="P26" s="785">
        <v>0</v>
      </c>
    </row>
    <row r="27" spans="1:16" ht="14.25">
      <c r="A27" s="765">
        <v>16</v>
      </c>
      <c r="B27" s="770" t="s">
        <v>685</v>
      </c>
      <c r="C27" s="785">
        <v>3937</v>
      </c>
      <c r="D27" s="785">
        <v>0</v>
      </c>
      <c r="E27" s="785">
        <v>0</v>
      </c>
      <c r="F27" s="785">
        <v>0</v>
      </c>
      <c r="G27" s="785">
        <v>0</v>
      </c>
      <c r="H27" s="785">
        <v>0</v>
      </c>
      <c r="I27" s="785">
        <v>0</v>
      </c>
      <c r="J27" s="785">
        <v>0</v>
      </c>
      <c r="K27" s="785">
        <v>0</v>
      </c>
      <c r="L27" s="785">
        <v>0</v>
      </c>
      <c r="M27" s="785">
        <v>0</v>
      </c>
      <c r="N27" s="785">
        <v>0</v>
      </c>
      <c r="O27" s="785">
        <v>0</v>
      </c>
      <c r="P27" s="785">
        <v>0</v>
      </c>
    </row>
    <row r="28" spans="1:16" ht="14.25">
      <c r="A28" s="765">
        <v>17</v>
      </c>
      <c r="B28" s="770" t="s">
        <v>686</v>
      </c>
      <c r="C28" s="785">
        <v>1837</v>
      </c>
      <c r="D28" s="785">
        <v>0</v>
      </c>
      <c r="E28" s="785">
        <v>0</v>
      </c>
      <c r="F28" s="785">
        <v>0</v>
      </c>
      <c r="G28" s="785">
        <v>0</v>
      </c>
      <c r="H28" s="785">
        <v>0</v>
      </c>
      <c r="I28" s="785">
        <v>0</v>
      </c>
      <c r="J28" s="785">
        <v>0</v>
      </c>
      <c r="K28" s="785">
        <v>0</v>
      </c>
      <c r="L28" s="785">
        <v>0</v>
      </c>
      <c r="M28" s="785">
        <v>0</v>
      </c>
      <c r="N28" s="785">
        <v>0</v>
      </c>
      <c r="O28" s="785">
        <v>0</v>
      </c>
      <c r="P28" s="785">
        <v>0</v>
      </c>
    </row>
    <row r="29" spans="1:16" ht="14.25">
      <c r="A29" s="765">
        <v>18</v>
      </c>
      <c r="B29" s="770" t="s">
        <v>687</v>
      </c>
      <c r="C29" s="785">
        <v>2276</v>
      </c>
      <c r="D29" s="785">
        <v>0</v>
      </c>
      <c r="E29" s="785">
        <v>0</v>
      </c>
      <c r="F29" s="785">
        <v>0</v>
      </c>
      <c r="G29" s="785">
        <v>0</v>
      </c>
      <c r="H29" s="785">
        <v>0</v>
      </c>
      <c r="I29" s="785">
        <v>0</v>
      </c>
      <c r="J29" s="785">
        <v>0</v>
      </c>
      <c r="K29" s="785">
        <v>0</v>
      </c>
      <c r="L29" s="785">
        <v>0</v>
      </c>
      <c r="M29" s="785">
        <v>0</v>
      </c>
      <c r="N29" s="785">
        <v>0</v>
      </c>
      <c r="O29" s="785">
        <v>0</v>
      </c>
      <c r="P29" s="785">
        <v>0</v>
      </c>
    </row>
    <row r="30" spans="1:16" ht="14.25">
      <c r="A30" s="765">
        <v>19</v>
      </c>
      <c r="B30" s="770" t="s">
        <v>688</v>
      </c>
      <c r="C30" s="785">
        <v>1947</v>
      </c>
      <c r="D30" s="785">
        <v>0</v>
      </c>
      <c r="E30" s="785">
        <v>0</v>
      </c>
      <c r="F30" s="785">
        <v>0</v>
      </c>
      <c r="G30" s="785">
        <v>0</v>
      </c>
      <c r="H30" s="785">
        <v>0</v>
      </c>
      <c r="I30" s="785">
        <v>0</v>
      </c>
      <c r="J30" s="785">
        <v>0</v>
      </c>
      <c r="K30" s="785">
        <v>0</v>
      </c>
      <c r="L30" s="785">
        <v>0</v>
      </c>
      <c r="M30" s="785">
        <v>0</v>
      </c>
      <c r="N30" s="785">
        <v>0</v>
      </c>
      <c r="O30" s="785">
        <v>0</v>
      </c>
      <c r="P30" s="785">
        <v>0</v>
      </c>
    </row>
    <row r="31" spans="1:16" ht="14.25">
      <c r="A31" s="765">
        <v>20</v>
      </c>
      <c r="B31" s="770" t="s">
        <v>689</v>
      </c>
      <c r="C31" s="785">
        <v>821</v>
      </c>
      <c r="D31" s="785">
        <v>0</v>
      </c>
      <c r="E31" s="785">
        <v>0</v>
      </c>
      <c r="F31" s="785">
        <v>0</v>
      </c>
      <c r="G31" s="785">
        <v>0</v>
      </c>
      <c r="H31" s="785">
        <v>0</v>
      </c>
      <c r="I31" s="785">
        <v>0</v>
      </c>
      <c r="J31" s="785">
        <v>0</v>
      </c>
      <c r="K31" s="785">
        <v>0</v>
      </c>
      <c r="L31" s="785">
        <v>0</v>
      </c>
      <c r="M31" s="785">
        <v>0</v>
      </c>
      <c r="N31" s="785">
        <v>0</v>
      </c>
      <c r="O31" s="785">
        <v>0</v>
      </c>
      <c r="P31" s="785">
        <v>0</v>
      </c>
    </row>
    <row r="32" spans="1:16" ht="14.25">
      <c r="A32" s="765">
        <v>21</v>
      </c>
      <c r="B32" s="770" t="s">
        <v>690</v>
      </c>
      <c r="C32" s="785">
        <v>1690</v>
      </c>
      <c r="D32" s="785">
        <v>0</v>
      </c>
      <c r="E32" s="785">
        <v>0</v>
      </c>
      <c r="F32" s="785">
        <v>0</v>
      </c>
      <c r="G32" s="785">
        <v>0</v>
      </c>
      <c r="H32" s="785">
        <v>0</v>
      </c>
      <c r="I32" s="785">
        <v>0</v>
      </c>
      <c r="J32" s="785">
        <v>0</v>
      </c>
      <c r="K32" s="785">
        <v>0</v>
      </c>
      <c r="L32" s="785">
        <v>0</v>
      </c>
      <c r="M32" s="785">
        <v>0</v>
      </c>
      <c r="N32" s="785">
        <v>0</v>
      </c>
      <c r="O32" s="785">
        <v>0</v>
      </c>
      <c r="P32" s="785">
        <v>0</v>
      </c>
    </row>
    <row r="33" spans="1:16" ht="14.25">
      <c r="A33" s="765">
        <v>22</v>
      </c>
      <c r="B33" s="770" t="s">
        <v>691</v>
      </c>
      <c r="C33" s="785">
        <v>1680</v>
      </c>
      <c r="D33" s="785">
        <v>0</v>
      </c>
      <c r="E33" s="785">
        <v>0</v>
      </c>
      <c r="F33" s="785">
        <v>0</v>
      </c>
      <c r="G33" s="785">
        <v>0</v>
      </c>
      <c r="H33" s="785">
        <v>0</v>
      </c>
      <c r="I33" s="785">
        <v>0</v>
      </c>
      <c r="J33" s="785">
        <v>0</v>
      </c>
      <c r="K33" s="785">
        <v>0</v>
      </c>
      <c r="L33" s="785">
        <v>0</v>
      </c>
      <c r="M33" s="785">
        <v>0</v>
      </c>
      <c r="N33" s="785">
        <v>0</v>
      </c>
      <c r="O33" s="785">
        <v>0</v>
      </c>
      <c r="P33" s="785">
        <v>0</v>
      </c>
    </row>
    <row r="34" spans="1:16" ht="14.25">
      <c r="A34" s="765">
        <v>23</v>
      </c>
      <c r="B34" s="770" t="s">
        <v>692</v>
      </c>
      <c r="C34" s="785">
        <v>2387</v>
      </c>
      <c r="D34" s="785">
        <v>0</v>
      </c>
      <c r="E34" s="785">
        <v>0</v>
      </c>
      <c r="F34" s="785">
        <v>0</v>
      </c>
      <c r="G34" s="785">
        <v>0</v>
      </c>
      <c r="H34" s="785">
        <v>0</v>
      </c>
      <c r="I34" s="785">
        <v>0</v>
      </c>
      <c r="J34" s="785">
        <v>0</v>
      </c>
      <c r="K34" s="785">
        <v>0</v>
      </c>
      <c r="L34" s="785">
        <v>0</v>
      </c>
      <c r="M34" s="785">
        <v>0</v>
      </c>
      <c r="N34" s="785">
        <v>0</v>
      </c>
      <c r="O34" s="785">
        <v>0</v>
      </c>
      <c r="P34" s="785">
        <v>0</v>
      </c>
    </row>
    <row r="35" spans="1:16" ht="14.25">
      <c r="A35" s="765">
        <v>24</v>
      </c>
      <c r="B35" s="770" t="s">
        <v>715</v>
      </c>
      <c r="C35" s="785">
        <v>2457</v>
      </c>
      <c r="D35" s="785">
        <v>0</v>
      </c>
      <c r="E35" s="785">
        <v>0</v>
      </c>
      <c r="F35" s="785">
        <v>0</v>
      </c>
      <c r="G35" s="785">
        <v>0</v>
      </c>
      <c r="H35" s="785">
        <v>0</v>
      </c>
      <c r="I35" s="785">
        <v>0</v>
      </c>
      <c r="J35" s="785">
        <v>0</v>
      </c>
      <c r="K35" s="785">
        <v>0</v>
      </c>
      <c r="L35" s="785">
        <v>0</v>
      </c>
      <c r="M35" s="785">
        <v>0</v>
      </c>
      <c r="N35" s="785">
        <v>0</v>
      </c>
      <c r="O35" s="785">
        <v>0</v>
      </c>
      <c r="P35" s="785">
        <v>0</v>
      </c>
    </row>
    <row r="36" spans="1:16" ht="14.25">
      <c r="A36" s="765">
        <v>25</v>
      </c>
      <c r="B36" s="770" t="s">
        <v>693</v>
      </c>
      <c r="C36" s="785">
        <v>1838</v>
      </c>
      <c r="D36" s="785">
        <v>0</v>
      </c>
      <c r="E36" s="785">
        <v>0</v>
      </c>
      <c r="F36" s="785">
        <v>0</v>
      </c>
      <c r="G36" s="785">
        <v>0</v>
      </c>
      <c r="H36" s="785">
        <v>0</v>
      </c>
      <c r="I36" s="785">
        <v>0</v>
      </c>
      <c r="J36" s="785">
        <v>0</v>
      </c>
      <c r="K36" s="785">
        <v>0</v>
      </c>
      <c r="L36" s="785">
        <v>0</v>
      </c>
      <c r="M36" s="785">
        <v>0</v>
      </c>
      <c r="N36" s="785">
        <v>0</v>
      </c>
      <c r="O36" s="785">
        <v>0</v>
      </c>
      <c r="P36" s="785">
        <v>0</v>
      </c>
    </row>
    <row r="37" spans="1:16" ht="14.25">
      <c r="A37" s="765">
        <v>26</v>
      </c>
      <c r="B37" s="770" t="s">
        <v>694</v>
      </c>
      <c r="C37" s="785">
        <v>1622</v>
      </c>
      <c r="D37" s="785">
        <v>0</v>
      </c>
      <c r="E37" s="785">
        <v>0</v>
      </c>
      <c r="F37" s="785">
        <v>0</v>
      </c>
      <c r="G37" s="785">
        <v>0</v>
      </c>
      <c r="H37" s="785">
        <v>0</v>
      </c>
      <c r="I37" s="785">
        <v>0</v>
      </c>
      <c r="J37" s="785">
        <v>0</v>
      </c>
      <c r="K37" s="785">
        <v>0</v>
      </c>
      <c r="L37" s="785">
        <v>0</v>
      </c>
      <c r="M37" s="785">
        <v>0</v>
      </c>
      <c r="N37" s="785">
        <v>0</v>
      </c>
      <c r="O37" s="785">
        <v>0</v>
      </c>
      <c r="P37" s="785">
        <v>0</v>
      </c>
    </row>
    <row r="38" spans="1:16" ht="14.25">
      <c r="A38" s="765">
        <v>27</v>
      </c>
      <c r="B38" s="770" t="s">
        <v>695</v>
      </c>
      <c r="C38" s="785">
        <v>3279</v>
      </c>
      <c r="D38" s="785">
        <v>0</v>
      </c>
      <c r="E38" s="785">
        <v>0</v>
      </c>
      <c r="F38" s="785">
        <v>0</v>
      </c>
      <c r="G38" s="785">
        <v>0</v>
      </c>
      <c r="H38" s="785">
        <v>0</v>
      </c>
      <c r="I38" s="785">
        <v>0</v>
      </c>
      <c r="J38" s="785">
        <v>0</v>
      </c>
      <c r="K38" s="785">
        <v>0</v>
      </c>
      <c r="L38" s="785">
        <v>0</v>
      </c>
      <c r="M38" s="785">
        <v>0</v>
      </c>
      <c r="N38" s="785">
        <v>0</v>
      </c>
      <c r="O38" s="785">
        <v>0</v>
      </c>
      <c r="P38" s="785">
        <v>0</v>
      </c>
    </row>
    <row r="39" spans="1:16" ht="14.25">
      <c r="A39" s="765">
        <v>28</v>
      </c>
      <c r="B39" s="770" t="s">
        <v>696</v>
      </c>
      <c r="C39" s="785">
        <v>2712</v>
      </c>
      <c r="D39" s="785">
        <v>0</v>
      </c>
      <c r="E39" s="785">
        <v>0</v>
      </c>
      <c r="F39" s="785">
        <v>0</v>
      </c>
      <c r="G39" s="785">
        <v>0</v>
      </c>
      <c r="H39" s="785">
        <v>0</v>
      </c>
      <c r="I39" s="785">
        <v>0</v>
      </c>
      <c r="J39" s="785">
        <v>0</v>
      </c>
      <c r="K39" s="785">
        <v>0</v>
      </c>
      <c r="L39" s="785">
        <v>0</v>
      </c>
      <c r="M39" s="785">
        <v>0</v>
      </c>
      <c r="N39" s="785">
        <v>0</v>
      </c>
      <c r="O39" s="785">
        <v>0</v>
      </c>
      <c r="P39" s="785">
        <v>0</v>
      </c>
    </row>
    <row r="40" spans="1:16" ht="14.25">
      <c r="A40" s="765">
        <v>29</v>
      </c>
      <c r="B40" s="770" t="s">
        <v>716</v>
      </c>
      <c r="C40" s="785">
        <v>2064</v>
      </c>
      <c r="D40" s="785">
        <v>0</v>
      </c>
      <c r="E40" s="785">
        <v>0</v>
      </c>
      <c r="F40" s="785">
        <v>0</v>
      </c>
      <c r="G40" s="785">
        <v>0</v>
      </c>
      <c r="H40" s="785">
        <v>0</v>
      </c>
      <c r="I40" s="785">
        <v>0</v>
      </c>
      <c r="J40" s="785">
        <v>0</v>
      </c>
      <c r="K40" s="785">
        <v>0</v>
      </c>
      <c r="L40" s="785">
        <v>0</v>
      </c>
      <c r="M40" s="785">
        <v>0</v>
      </c>
      <c r="N40" s="785">
        <v>0</v>
      </c>
      <c r="O40" s="785">
        <v>0</v>
      </c>
      <c r="P40" s="785">
        <v>0</v>
      </c>
    </row>
    <row r="41" spans="1:16" ht="14.25">
      <c r="A41" s="765">
        <v>30</v>
      </c>
      <c r="B41" s="770" t="s">
        <v>697</v>
      </c>
      <c r="C41" s="785">
        <v>2632</v>
      </c>
      <c r="D41" s="785">
        <v>0</v>
      </c>
      <c r="E41" s="785">
        <v>0</v>
      </c>
      <c r="F41" s="785">
        <v>0</v>
      </c>
      <c r="G41" s="785">
        <v>0</v>
      </c>
      <c r="H41" s="785">
        <v>0</v>
      </c>
      <c r="I41" s="785">
        <v>0</v>
      </c>
      <c r="J41" s="785">
        <v>0</v>
      </c>
      <c r="K41" s="785">
        <v>0</v>
      </c>
      <c r="L41" s="785">
        <v>0</v>
      </c>
      <c r="M41" s="785">
        <v>0</v>
      </c>
      <c r="N41" s="785">
        <v>0</v>
      </c>
      <c r="O41" s="785">
        <v>0</v>
      </c>
      <c r="P41" s="785">
        <v>0</v>
      </c>
    </row>
    <row r="42" spans="1:16" ht="14.25">
      <c r="A42" s="765">
        <v>31</v>
      </c>
      <c r="B42" s="770" t="s">
        <v>698</v>
      </c>
      <c r="C42" s="785">
        <v>1727</v>
      </c>
      <c r="D42" s="785">
        <v>0</v>
      </c>
      <c r="E42" s="785">
        <v>0</v>
      </c>
      <c r="F42" s="785">
        <v>0</v>
      </c>
      <c r="G42" s="785">
        <v>0</v>
      </c>
      <c r="H42" s="785">
        <v>0</v>
      </c>
      <c r="I42" s="785">
        <v>0</v>
      </c>
      <c r="J42" s="785">
        <v>0</v>
      </c>
      <c r="K42" s="785">
        <v>0</v>
      </c>
      <c r="L42" s="785">
        <v>0</v>
      </c>
      <c r="M42" s="785">
        <v>0</v>
      </c>
      <c r="N42" s="785">
        <v>0</v>
      </c>
      <c r="O42" s="785">
        <v>0</v>
      </c>
      <c r="P42" s="785">
        <v>0</v>
      </c>
    </row>
    <row r="43" spans="1:16" ht="14.25">
      <c r="A43" s="765">
        <v>32</v>
      </c>
      <c r="B43" s="770" t="s">
        <v>699</v>
      </c>
      <c r="C43" s="785">
        <v>1265</v>
      </c>
      <c r="D43" s="785">
        <v>0</v>
      </c>
      <c r="E43" s="785">
        <v>0</v>
      </c>
      <c r="F43" s="785">
        <v>0</v>
      </c>
      <c r="G43" s="785">
        <v>0</v>
      </c>
      <c r="H43" s="785">
        <v>0</v>
      </c>
      <c r="I43" s="785">
        <v>0</v>
      </c>
      <c r="J43" s="785">
        <v>0</v>
      </c>
      <c r="K43" s="785">
        <v>0</v>
      </c>
      <c r="L43" s="785">
        <v>0</v>
      </c>
      <c r="M43" s="785">
        <v>0</v>
      </c>
      <c r="N43" s="785">
        <v>0</v>
      </c>
      <c r="O43" s="785">
        <v>0</v>
      </c>
      <c r="P43" s="785">
        <v>0</v>
      </c>
    </row>
    <row r="44" spans="1:16" ht="14.25">
      <c r="A44" s="765">
        <v>33</v>
      </c>
      <c r="B44" s="770" t="s">
        <v>700</v>
      </c>
      <c r="C44" s="785">
        <v>2320</v>
      </c>
      <c r="D44" s="785">
        <v>0</v>
      </c>
      <c r="E44" s="785">
        <v>0</v>
      </c>
      <c r="F44" s="785">
        <v>0</v>
      </c>
      <c r="G44" s="785">
        <v>0</v>
      </c>
      <c r="H44" s="785">
        <v>0</v>
      </c>
      <c r="I44" s="785">
        <v>0</v>
      </c>
      <c r="J44" s="785">
        <v>0</v>
      </c>
      <c r="K44" s="785">
        <v>0</v>
      </c>
      <c r="L44" s="785">
        <v>0</v>
      </c>
      <c r="M44" s="785">
        <v>0</v>
      </c>
      <c r="N44" s="785">
        <v>0</v>
      </c>
      <c r="O44" s="785">
        <v>0</v>
      </c>
      <c r="P44" s="785">
        <v>0</v>
      </c>
    </row>
    <row r="45" spans="1:16" ht="14.25">
      <c r="A45" s="765">
        <v>34</v>
      </c>
      <c r="B45" s="770" t="s">
        <v>701</v>
      </c>
      <c r="C45" s="785">
        <v>2534</v>
      </c>
      <c r="D45" s="785">
        <v>0</v>
      </c>
      <c r="E45" s="785">
        <v>0</v>
      </c>
      <c r="F45" s="785">
        <v>0</v>
      </c>
      <c r="G45" s="785">
        <v>0</v>
      </c>
      <c r="H45" s="785">
        <v>0</v>
      </c>
      <c r="I45" s="785">
        <v>0</v>
      </c>
      <c r="J45" s="785">
        <v>0</v>
      </c>
      <c r="K45" s="785">
        <v>0</v>
      </c>
      <c r="L45" s="785">
        <v>0</v>
      </c>
      <c r="M45" s="785">
        <v>0</v>
      </c>
      <c r="N45" s="785">
        <v>0</v>
      </c>
      <c r="O45" s="785">
        <v>0</v>
      </c>
      <c r="P45" s="785">
        <v>0</v>
      </c>
    </row>
    <row r="46" spans="1:16" ht="14.25">
      <c r="A46" s="765">
        <v>35</v>
      </c>
      <c r="B46" s="770" t="s">
        <v>702</v>
      </c>
      <c r="C46" s="785">
        <v>2667</v>
      </c>
      <c r="D46" s="785">
        <v>0</v>
      </c>
      <c r="E46" s="785">
        <v>0</v>
      </c>
      <c r="F46" s="785">
        <v>0</v>
      </c>
      <c r="G46" s="785">
        <v>0</v>
      </c>
      <c r="H46" s="785">
        <v>0</v>
      </c>
      <c r="I46" s="785">
        <v>0</v>
      </c>
      <c r="J46" s="785">
        <v>0</v>
      </c>
      <c r="K46" s="785">
        <v>0</v>
      </c>
      <c r="L46" s="785">
        <v>0</v>
      </c>
      <c r="M46" s="785">
        <v>0</v>
      </c>
      <c r="N46" s="785">
        <v>0</v>
      </c>
      <c r="O46" s="785">
        <v>0</v>
      </c>
      <c r="P46" s="785">
        <v>0</v>
      </c>
    </row>
    <row r="47" spans="1:16" ht="14.25">
      <c r="A47" s="765">
        <v>36</v>
      </c>
      <c r="B47" s="770" t="s">
        <v>717</v>
      </c>
      <c r="C47" s="785">
        <v>2160</v>
      </c>
      <c r="D47" s="785">
        <v>0</v>
      </c>
      <c r="E47" s="785">
        <v>0</v>
      </c>
      <c r="F47" s="785">
        <v>0</v>
      </c>
      <c r="G47" s="785">
        <v>0</v>
      </c>
      <c r="H47" s="785">
        <v>0</v>
      </c>
      <c r="I47" s="785">
        <v>0</v>
      </c>
      <c r="J47" s="785">
        <v>0</v>
      </c>
      <c r="K47" s="785">
        <v>0</v>
      </c>
      <c r="L47" s="785">
        <v>0</v>
      </c>
      <c r="M47" s="785">
        <v>0</v>
      </c>
      <c r="N47" s="785">
        <v>0</v>
      </c>
      <c r="O47" s="785">
        <v>0</v>
      </c>
      <c r="P47" s="785">
        <v>0</v>
      </c>
    </row>
    <row r="48" spans="1:16" ht="14.25">
      <c r="A48" s="765">
        <v>37</v>
      </c>
      <c r="B48" s="770" t="s">
        <v>703</v>
      </c>
      <c r="C48" s="785">
        <v>3985</v>
      </c>
      <c r="D48" s="785">
        <v>0</v>
      </c>
      <c r="E48" s="785">
        <v>0</v>
      </c>
      <c r="F48" s="785">
        <v>0</v>
      </c>
      <c r="G48" s="785">
        <v>0</v>
      </c>
      <c r="H48" s="785">
        <v>0</v>
      </c>
      <c r="I48" s="785">
        <v>0</v>
      </c>
      <c r="J48" s="785">
        <v>0</v>
      </c>
      <c r="K48" s="785">
        <v>0</v>
      </c>
      <c r="L48" s="785">
        <v>0</v>
      </c>
      <c r="M48" s="785">
        <v>0</v>
      </c>
      <c r="N48" s="785">
        <v>0</v>
      </c>
      <c r="O48" s="785">
        <v>0</v>
      </c>
      <c r="P48" s="785">
        <v>0</v>
      </c>
    </row>
    <row r="49" spans="1:16" ht="14.25">
      <c r="A49" s="765">
        <v>38</v>
      </c>
      <c r="B49" s="770" t="s">
        <v>704</v>
      </c>
      <c r="C49" s="785">
        <v>3156</v>
      </c>
      <c r="D49" s="785">
        <v>0</v>
      </c>
      <c r="E49" s="785">
        <v>0</v>
      </c>
      <c r="F49" s="785">
        <v>0</v>
      </c>
      <c r="G49" s="785">
        <v>0</v>
      </c>
      <c r="H49" s="785">
        <v>0</v>
      </c>
      <c r="I49" s="785">
        <v>0</v>
      </c>
      <c r="J49" s="785">
        <v>0</v>
      </c>
      <c r="K49" s="785">
        <v>0</v>
      </c>
      <c r="L49" s="785">
        <v>0</v>
      </c>
      <c r="M49" s="785">
        <v>0</v>
      </c>
      <c r="N49" s="785">
        <v>0</v>
      </c>
      <c r="O49" s="785">
        <v>0</v>
      </c>
      <c r="P49" s="785">
        <v>0</v>
      </c>
    </row>
    <row r="50" spans="1:16" ht="14.25">
      <c r="A50" s="765">
        <v>39</v>
      </c>
      <c r="B50" s="770" t="s">
        <v>705</v>
      </c>
      <c r="C50" s="785">
        <v>3642</v>
      </c>
      <c r="D50" s="785">
        <v>0</v>
      </c>
      <c r="E50" s="785">
        <v>0</v>
      </c>
      <c r="F50" s="785">
        <v>0</v>
      </c>
      <c r="G50" s="785">
        <v>0</v>
      </c>
      <c r="H50" s="785">
        <v>0</v>
      </c>
      <c r="I50" s="785">
        <v>0</v>
      </c>
      <c r="J50" s="785">
        <v>0</v>
      </c>
      <c r="K50" s="785">
        <v>0</v>
      </c>
      <c r="L50" s="785">
        <v>0</v>
      </c>
      <c r="M50" s="785">
        <v>0</v>
      </c>
      <c r="N50" s="785">
        <v>0</v>
      </c>
      <c r="O50" s="785">
        <v>0</v>
      </c>
      <c r="P50" s="785">
        <v>0</v>
      </c>
    </row>
    <row r="51" spans="1:16" ht="14.25">
      <c r="A51" s="765">
        <v>40</v>
      </c>
      <c r="B51" s="770" t="s">
        <v>706</v>
      </c>
      <c r="C51" s="785">
        <v>2074</v>
      </c>
      <c r="D51" s="785">
        <v>0</v>
      </c>
      <c r="E51" s="785">
        <v>0</v>
      </c>
      <c r="F51" s="785">
        <v>0</v>
      </c>
      <c r="G51" s="785">
        <v>0</v>
      </c>
      <c r="H51" s="785">
        <v>0</v>
      </c>
      <c r="I51" s="785">
        <v>0</v>
      </c>
      <c r="J51" s="785">
        <v>0</v>
      </c>
      <c r="K51" s="785">
        <v>0</v>
      </c>
      <c r="L51" s="785">
        <v>0</v>
      </c>
      <c r="M51" s="785">
        <v>0</v>
      </c>
      <c r="N51" s="785">
        <v>0</v>
      </c>
      <c r="O51" s="785">
        <v>0</v>
      </c>
      <c r="P51" s="785">
        <v>0</v>
      </c>
    </row>
    <row r="52" spans="1:16" ht="14.25">
      <c r="A52" s="765">
        <v>41</v>
      </c>
      <c r="B52" s="770" t="s">
        <v>707</v>
      </c>
      <c r="C52" s="785">
        <v>2908</v>
      </c>
      <c r="D52" s="785">
        <v>0</v>
      </c>
      <c r="E52" s="785">
        <v>0</v>
      </c>
      <c r="F52" s="785">
        <v>0</v>
      </c>
      <c r="G52" s="785">
        <v>0</v>
      </c>
      <c r="H52" s="785">
        <v>0</v>
      </c>
      <c r="I52" s="785">
        <v>0</v>
      </c>
      <c r="J52" s="785">
        <v>0</v>
      </c>
      <c r="K52" s="785">
        <v>0</v>
      </c>
      <c r="L52" s="785">
        <v>0</v>
      </c>
      <c r="M52" s="785">
        <v>0</v>
      </c>
      <c r="N52" s="785">
        <v>0</v>
      </c>
      <c r="O52" s="785">
        <v>0</v>
      </c>
      <c r="P52" s="785">
        <v>0</v>
      </c>
    </row>
    <row r="53" spans="1:16" ht="14.25">
      <c r="A53" s="765">
        <v>42</v>
      </c>
      <c r="B53" s="770" t="s">
        <v>708</v>
      </c>
      <c r="C53" s="785">
        <v>2134</v>
      </c>
      <c r="D53" s="785">
        <v>0</v>
      </c>
      <c r="E53" s="785">
        <v>0</v>
      </c>
      <c r="F53" s="785">
        <v>0</v>
      </c>
      <c r="G53" s="785">
        <v>0</v>
      </c>
      <c r="H53" s="785">
        <v>0</v>
      </c>
      <c r="I53" s="785">
        <v>0</v>
      </c>
      <c r="J53" s="785">
        <v>0</v>
      </c>
      <c r="K53" s="785">
        <v>0</v>
      </c>
      <c r="L53" s="785">
        <v>0</v>
      </c>
      <c r="M53" s="785">
        <v>0</v>
      </c>
      <c r="N53" s="785">
        <v>0</v>
      </c>
      <c r="O53" s="785">
        <v>0</v>
      </c>
      <c r="P53" s="785">
        <v>0</v>
      </c>
    </row>
    <row r="54" spans="1:16" ht="14.25">
      <c r="A54" s="765">
        <v>43</v>
      </c>
      <c r="B54" s="770" t="s">
        <v>709</v>
      </c>
      <c r="C54" s="785">
        <v>1261</v>
      </c>
      <c r="D54" s="785">
        <v>0</v>
      </c>
      <c r="E54" s="785">
        <v>0</v>
      </c>
      <c r="F54" s="785">
        <v>0</v>
      </c>
      <c r="G54" s="785">
        <v>0</v>
      </c>
      <c r="H54" s="785">
        <v>0</v>
      </c>
      <c r="I54" s="785">
        <v>0</v>
      </c>
      <c r="J54" s="785">
        <v>0</v>
      </c>
      <c r="K54" s="785">
        <v>0</v>
      </c>
      <c r="L54" s="785">
        <v>0</v>
      </c>
      <c r="M54" s="785">
        <v>0</v>
      </c>
      <c r="N54" s="785">
        <v>0</v>
      </c>
      <c r="O54" s="785">
        <v>0</v>
      </c>
      <c r="P54" s="785">
        <v>0</v>
      </c>
    </row>
    <row r="55" spans="1:16" ht="14.25">
      <c r="A55" s="765">
        <v>44</v>
      </c>
      <c r="B55" s="770" t="s">
        <v>710</v>
      </c>
      <c r="C55" s="785">
        <v>1235</v>
      </c>
      <c r="D55" s="785">
        <v>0</v>
      </c>
      <c r="E55" s="785">
        <v>0</v>
      </c>
      <c r="F55" s="785">
        <v>0</v>
      </c>
      <c r="G55" s="785">
        <v>0</v>
      </c>
      <c r="H55" s="785">
        <v>0</v>
      </c>
      <c r="I55" s="785">
        <v>0</v>
      </c>
      <c r="J55" s="785">
        <v>0</v>
      </c>
      <c r="K55" s="785">
        <v>0</v>
      </c>
      <c r="L55" s="785">
        <v>0</v>
      </c>
      <c r="M55" s="785">
        <v>0</v>
      </c>
      <c r="N55" s="785">
        <v>0</v>
      </c>
      <c r="O55" s="785">
        <v>0</v>
      </c>
      <c r="P55" s="785">
        <v>0</v>
      </c>
    </row>
    <row r="56" spans="1:16" ht="14.25">
      <c r="A56" s="765">
        <v>45</v>
      </c>
      <c r="B56" s="770" t="s">
        <v>711</v>
      </c>
      <c r="C56" s="785">
        <v>2989</v>
      </c>
      <c r="D56" s="785">
        <v>0</v>
      </c>
      <c r="E56" s="785">
        <v>0</v>
      </c>
      <c r="F56" s="785">
        <v>0</v>
      </c>
      <c r="G56" s="785">
        <v>0</v>
      </c>
      <c r="H56" s="785">
        <v>0</v>
      </c>
      <c r="I56" s="785">
        <v>0</v>
      </c>
      <c r="J56" s="785">
        <v>0</v>
      </c>
      <c r="K56" s="785">
        <v>0</v>
      </c>
      <c r="L56" s="785">
        <v>0</v>
      </c>
      <c r="M56" s="785">
        <v>0</v>
      </c>
      <c r="N56" s="785">
        <v>0</v>
      </c>
      <c r="O56" s="785">
        <v>0</v>
      </c>
      <c r="P56" s="785">
        <v>0</v>
      </c>
    </row>
    <row r="57" spans="1:16" ht="14.25">
      <c r="A57" s="765">
        <v>46</v>
      </c>
      <c r="B57" s="770" t="s">
        <v>712</v>
      </c>
      <c r="C57" s="785">
        <v>2286</v>
      </c>
      <c r="D57" s="785">
        <v>0</v>
      </c>
      <c r="E57" s="785">
        <v>0</v>
      </c>
      <c r="F57" s="785">
        <v>0</v>
      </c>
      <c r="G57" s="785">
        <v>0</v>
      </c>
      <c r="H57" s="785">
        <v>0</v>
      </c>
      <c r="I57" s="785">
        <v>0</v>
      </c>
      <c r="J57" s="785">
        <v>0</v>
      </c>
      <c r="K57" s="785">
        <v>0</v>
      </c>
      <c r="L57" s="785">
        <v>0</v>
      </c>
      <c r="M57" s="785">
        <v>0</v>
      </c>
      <c r="N57" s="785">
        <v>0</v>
      </c>
      <c r="O57" s="785">
        <v>0</v>
      </c>
      <c r="P57" s="785">
        <v>0</v>
      </c>
    </row>
    <row r="58" spans="1:16" ht="14.25">
      <c r="A58" s="765">
        <v>47</v>
      </c>
      <c r="B58" s="770" t="s">
        <v>713</v>
      </c>
      <c r="C58" s="785">
        <v>2031</v>
      </c>
      <c r="D58" s="785">
        <v>0</v>
      </c>
      <c r="E58" s="785">
        <v>0</v>
      </c>
      <c r="F58" s="785">
        <v>0</v>
      </c>
      <c r="G58" s="785">
        <v>0</v>
      </c>
      <c r="H58" s="785">
        <v>0</v>
      </c>
      <c r="I58" s="785">
        <v>0</v>
      </c>
      <c r="J58" s="785">
        <v>0</v>
      </c>
      <c r="K58" s="785">
        <v>0</v>
      </c>
      <c r="L58" s="785">
        <v>0</v>
      </c>
      <c r="M58" s="785">
        <v>0</v>
      </c>
      <c r="N58" s="785">
        <v>0</v>
      </c>
      <c r="O58" s="785">
        <v>0</v>
      </c>
      <c r="P58" s="785">
        <v>0</v>
      </c>
    </row>
    <row r="59" spans="1:16" ht="14.25">
      <c r="A59" s="765">
        <v>48</v>
      </c>
      <c r="B59" s="770" t="s">
        <v>718</v>
      </c>
      <c r="C59" s="785">
        <v>2333</v>
      </c>
      <c r="D59" s="785">
        <v>0</v>
      </c>
      <c r="E59" s="785">
        <v>0</v>
      </c>
      <c r="F59" s="785">
        <v>0</v>
      </c>
      <c r="G59" s="785">
        <v>0</v>
      </c>
      <c r="H59" s="785">
        <v>0</v>
      </c>
      <c r="I59" s="785">
        <v>0</v>
      </c>
      <c r="J59" s="785">
        <v>0</v>
      </c>
      <c r="K59" s="785">
        <v>0</v>
      </c>
      <c r="L59" s="785">
        <v>0</v>
      </c>
      <c r="M59" s="785">
        <v>0</v>
      </c>
      <c r="N59" s="785">
        <v>0</v>
      </c>
      <c r="O59" s="785">
        <v>0</v>
      </c>
      <c r="P59" s="785">
        <v>0</v>
      </c>
    </row>
    <row r="60" spans="1:16" ht="14.25">
      <c r="A60" s="765">
        <v>49</v>
      </c>
      <c r="B60" s="770" t="s">
        <v>719</v>
      </c>
      <c r="C60" s="785">
        <v>2148</v>
      </c>
      <c r="D60" s="785">
        <v>0</v>
      </c>
      <c r="E60" s="785">
        <v>0</v>
      </c>
      <c r="F60" s="785">
        <v>0</v>
      </c>
      <c r="G60" s="785">
        <v>0</v>
      </c>
      <c r="H60" s="785">
        <v>0</v>
      </c>
      <c r="I60" s="785">
        <v>0</v>
      </c>
      <c r="J60" s="785">
        <v>0</v>
      </c>
      <c r="K60" s="785">
        <v>0</v>
      </c>
      <c r="L60" s="785">
        <v>0</v>
      </c>
      <c r="M60" s="785">
        <v>0</v>
      </c>
      <c r="N60" s="785">
        <v>0</v>
      </c>
      <c r="O60" s="785">
        <v>0</v>
      </c>
      <c r="P60" s="785">
        <v>0</v>
      </c>
    </row>
    <row r="61" spans="1:16" ht="14.25">
      <c r="A61" s="765">
        <v>50</v>
      </c>
      <c r="B61" s="770" t="s">
        <v>714</v>
      </c>
      <c r="C61" s="785">
        <v>1179</v>
      </c>
      <c r="D61" s="785">
        <v>0</v>
      </c>
      <c r="E61" s="785">
        <v>0</v>
      </c>
      <c r="F61" s="785">
        <v>0</v>
      </c>
      <c r="G61" s="785">
        <v>0</v>
      </c>
      <c r="H61" s="785">
        <v>0</v>
      </c>
      <c r="I61" s="785">
        <v>0</v>
      </c>
      <c r="J61" s="785">
        <v>0</v>
      </c>
      <c r="K61" s="785">
        <v>0</v>
      </c>
      <c r="L61" s="785">
        <v>0</v>
      </c>
      <c r="M61" s="785">
        <v>0</v>
      </c>
      <c r="N61" s="785">
        <v>0</v>
      </c>
      <c r="O61" s="785">
        <v>0</v>
      </c>
      <c r="P61" s="785">
        <v>0</v>
      </c>
    </row>
    <row r="62" spans="1:16" ht="14.25">
      <c r="A62" s="765">
        <v>51</v>
      </c>
      <c r="B62" s="770" t="s">
        <v>720</v>
      </c>
      <c r="C62" s="785">
        <v>2725</v>
      </c>
      <c r="D62" s="785">
        <v>0</v>
      </c>
      <c r="E62" s="785">
        <v>0</v>
      </c>
      <c r="F62" s="785">
        <v>0</v>
      </c>
      <c r="G62" s="785">
        <v>0</v>
      </c>
      <c r="H62" s="785">
        <v>0</v>
      </c>
      <c r="I62" s="785">
        <v>0</v>
      </c>
      <c r="J62" s="785">
        <v>0</v>
      </c>
      <c r="K62" s="785">
        <v>0</v>
      </c>
      <c r="L62" s="785">
        <v>0</v>
      </c>
      <c r="M62" s="785">
        <v>0</v>
      </c>
      <c r="N62" s="785">
        <v>0</v>
      </c>
      <c r="O62" s="785">
        <v>0</v>
      </c>
      <c r="P62" s="785">
        <v>0</v>
      </c>
    </row>
    <row r="63" spans="1:16">
      <c r="A63" s="1491" t="s">
        <v>19</v>
      </c>
      <c r="B63" s="1492"/>
      <c r="C63" s="802">
        <f>SUM(C12:C62)</f>
        <v>113621</v>
      </c>
      <c r="D63" s="802">
        <f t="shared" ref="D63:P63" si="0">SUM(D12:D62)</f>
        <v>0</v>
      </c>
      <c r="E63" s="802">
        <f t="shared" si="0"/>
        <v>0</v>
      </c>
      <c r="F63" s="802">
        <f t="shared" si="0"/>
        <v>0</v>
      </c>
      <c r="G63" s="802">
        <f t="shared" si="0"/>
        <v>0</v>
      </c>
      <c r="H63" s="802">
        <f t="shared" si="0"/>
        <v>0</v>
      </c>
      <c r="I63" s="802">
        <f t="shared" si="0"/>
        <v>0</v>
      </c>
      <c r="J63" s="802">
        <f t="shared" si="0"/>
        <v>0</v>
      </c>
      <c r="K63" s="802">
        <f t="shared" si="0"/>
        <v>0</v>
      </c>
      <c r="L63" s="802">
        <f t="shared" si="0"/>
        <v>0</v>
      </c>
      <c r="M63" s="802">
        <f t="shared" si="0"/>
        <v>0</v>
      </c>
      <c r="N63" s="802">
        <f t="shared" si="0"/>
        <v>0</v>
      </c>
      <c r="O63" s="802">
        <f t="shared" si="0"/>
        <v>0</v>
      </c>
      <c r="P63" s="802">
        <f t="shared" si="0"/>
        <v>0</v>
      </c>
    </row>
    <row r="66" spans="1:16" ht="12.75" customHeight="1">
      <c r="H66" s="1496" t="s">
        <v>13</v>
      </c>
      <c r="I66" s="1496"/>
      <c r="J66" s="1496"/>
      <c r="K66" s="1496"/>
      <c r="L66" s="1496"/>
      <c r="M66" s="1496"/>
      <c r="N66" s="803"/>
      <c r="O66" s="803"/>
      <c r="P66" s="803"/>
    </row>
    <row r="67" spans="1:16" ht="12.75" customHeight="1">
      <c r="H67" s="1496" t="s">
        <v>892</v>
      </c>
      <c r="I67" s="1496"/>
      <c r="J67" s="1496"/>
      <c r="K67" s="1496"/>
      <c r="L67" s="1496"/>
      <c r="M67" s="1496"/>
      <c r="N67" s="1496"/>
      <c r="O67" s="1496"/>
      <c r="P67" s="1496"/>
    </row>
    <row r="68" spans="1:16">
      <c r="A68" s="786" t="s">
        <v>12</v>
      </c>
      <c r="H68"/>
      <c r="I68"/>
      <c r="J68"/>
      <c r="K68"/>
      <c r="L68"/>
      <c r="M68" s="15" t="s">
        <v>893</v>
      </c>
      <c r="N68"/>
      <c r="O68"/>
      <c r="P68"/>
    </row>
  </sheetData>
  <mergeCells count="15">
    <mergeCell ref="A6:B6"/>
    <mergeCell ref="H1:I1"/>
    <mergeCell ref="O1:P1"/>
    <mergeCell ref="C2:N2"/>
    <mergeCell ref="A3:P3"/>
    <mergeCell ref="A4:P4"/>
    <mergeCell ref="A63:B63"/>
    <mergeCell ref="H66:M66"/>
    <mergeCell ref="H67:P67"/>
    <mergeCell ref="K8:M8"/>
    <mergeCell ref="A9:A10"/>
    <mergeCell ref="B9:B10"/>
    <mergeCell ref="C9:C10"/>
    <mergeCell ref="D9:D10"/>
    <mergeCell ref="E9:P9"/>
  </mergeCells>
  <printOptions horizontalCentered="1"/>
  <pageMargins left="0.70866141732283472" right="0.70866141732283472" top="0.59" bottom="0" header="0.69" footer="0.44"/>
  <pageSetup paperSize="9" scale="81" orientation="landscape" r:id="rId1"/>
  <rowBreaks count="1" manualBreakCount="1">
    <brk id="36" max="15" man="1"/>
  </rowBreaks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opLeftCell="B1" zoomScaleSheetLayoutView="80" workbookViewId="0">
      <pane ySplit="10" topLeftCell="A44" activePane="bottomLeft" state="frozen"/>
      <selection activeCell="I11" sqref="I11"/>
      <selection pane="bottomLeft" activeCell="G27" sqref="G27"/>
    </sheetView>
  </sheetViews>
  <sheetFormatPr defaultRowHeight="12.75"/>
  <cols>
    <col min="1" max="1" width="6.85546875" customWidth="1"/>
    <col min="2" max="2" width="17" customWidth="1"/>
    <col min="4" max="4" width="8.42578125" customWidth="1"/>
    <col min="5" max="5" width="12.85546875" customWidth="1"/>
    <col min="6" max="6" width="16" customWidth="1"/>
    <col min="7" max="7" width="15.28515625" customWidth="1"/>
    <col min="8" max="8" width="17" customWidth="1"/>
    <col min="9" max="9" width="18" customWidth="1"/>
    <col min="10" max="10" width="11.140625" customWidth="1"/>
    <col min="11" max="11" width="12.7109375" customWidth="1"/>
    <col min="12" max="12" width="11.42578125" customWidth="1"/>
    <col min="13" max="13" width="15.42578125" customWidth="1"/>
  </cols>
  <sheetData>
    <row r="1" spans="1:16" ht="18">
      <c r="C1" s="1141" t="s">
        <v>0</v>
      </c>
      <c r="D1" s="1141"/>
      <c r="E1" s="1141"/>
      <c r="F1" s="1141"/>
      <c r="G1" s="1141"/>
      <c r="H1" s="1141"/>
      <c r="I1" s="1141"/>
      <c r="J1" s="260"/>
      <c r="K1" s="260"/>
      <c r="L1" s="1437" t="s">
        <v>523</v>
      </c>
      <c r="M1" s="1437"/>
      <c r="N1" s="260"/>
      <c r="O1" s="260"/>
      <c r="P1" s="260"/>
    </row>
    <row r="2" spans="1:16" ht="21">
      <c r="B2" s="1142" t="s">
        <v>546</v>
      </c>
      <c r="C2" s="1142"/>
      <c r="D2" s="1142"/>
      <c r="E2" s="1142"/>
      <c r="F2" s="1142"/>
      <c r="G2" s="1142"/>
      <c r="H2" s="1142"/>
      <c r="I2" s="1142"/>
      <c r="J2" s="1142"/>
      <c r="K2" s="1142"/>
      <c r="L2" s="1142"/>
      <c r="M2" s="261"/>
      <c r="N2" s="261"/>
      <c r="O2" s="261"/>
      <c r="P2" s="261"/>
    </row>
    <row r="3" spans="1:16" ht="21"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261"/>
      <c r="O3" s="261"/>
      <c r="P3" s="261"/>
    </row>
    <row r="4" spans="1:16" ht="20.25" customHeight="1">
      <c r="A4" s="1466" t="s">
        <v>522</v>
      </c>
      <c r="B4" s="1466"/>
      <c r="C4" s="1466"/>
      <c r="D4" s="1466"/>
      <c r="E4" s="1466"/>
      <c r="F4" s="1466"/>
      <c r="G4" s="1466"/>
      <c r="H4" s="1466"/>
      <c r="I4" s="1466"/>
      <c r="J4" s="1466"/>
      <c r="K4" s="1466"/>
      <c r="L4" s="1466"/>
      <c r="M4" s="1466"/>
    </row>
    <row r="5" spans="1:16" ht="20.25" customHeight="1">
      <c r="A5" s="1037" t="s">
        <v>745</v>
      </c>
      <c r="B5" s="1037"/>
      <c r="C5" s="1037"/>
      <c r="D5" s="404"/>
      <c r="E5" s="404"/>
      <c r="F5" s="404"/>
      <c r="G5" s="404"/>
      <c r="H5" s="1144"/>
      <c r="I5" s="1144"/>
      <c r="J5" s="1144"/>
      <c r="K5" s="1144"/>
      <c r="L5" s="1144"/>
      <c r="M5" s="1144"/>
      <c r="N5" s="108"/>
    </row>
    <row r="6" spans="1:16" ht="15" customHeight="1">
      <c r="A6" s="1201" t="s">
        <v>66</v>
      </c>
      <c r="B6" s="1201" t="s">
        <v>285</v>
      </c>
      <c r="C6" s="1468" t="s">
        <v>414</v>
      </c>
      <c r="D6" s="1469"/>
      <c r="E6" s="1469"/>
      <c r="F6" s="1469"/>
      <c r="G6" s="1470"/>
      <c r="H6" s="1200" t="s">
        <v>411</v>
      </c>
      <c r="I6" s="1200"/>
      <c r="J6" s="1200"/>
      <c r="K6" s="1200"/>
      <c r="L6" s="1200"/>
      <c r="M6" s="1201" t="s">
        <v>286</v>
      </c>
    </row>
    <row r="7" spans="1:16" ht="12.75" customHeight="1">
      <c r="A7" s="1202"/>
      <c r="B7" s="1202"/>
      <c r="C7" s="1471"/>
      <c r="D7" s="1472"/>
      <c r="E7" s="1472"/>
      <c r="F7" s="1472"/>
      <c r="G7" s="1473"/>
      <c r="H7" s="1200"/>
      <c r="I7" s="1200"/>
      <c r="J7" s="1200"/>
      <c r="K7" s="1200"/>
      <c r="L7" s="1200"/>
      <c r="M7" s="1202"/>
    </row>
    <row r="8" spans="1:16" ht="5.25" customHeight="1">
      <c r="A8" s="1202"/>
      <c r="B8" s="1202"/>
      <c r="C8" s="1471"/>
      <c r="D8" s="1472"/>
      <c r="E8" s="1472"/>
      <c r="F8" s="1472"/>
      <c r="G8" s="1473"/>
      <c r="H8" s="1200"/>
      <c r="I8" s="1200"/>
      <c r="J8" s="1200"/>
      <c r="K8" s="1200"/>
      <c r="L8" s="1200"/>
      <c r="M8" s="1202"/>
    </row>
    <row r="9" spans="1:16" ht="68.25" customHeight="1">
      <c r="A9" s="1203"/>
      <c r="B9" s="1203"/>
      <c r="C9" s="266" t="s">
        <v>287</v>
      </c>
      <c r="D9" s="266" t="s">
        <v>288</v>
      </c>
      <c r="E9" s="266" t="s">
        <v>289</v>
      </c>
      <c r="F9" s="266" t="s">
        <v>290</v>
      </c>
      <c r="G9" s="451" t="s">
        <v>291</v>
      </c>
      <c r="H9" s="452" t="s">
        <v>410</v>
      </c>
      <c r="I9" s="452" t="s">
        <v>415</v>
      </c>
      <c r="J9" s="452" t="s">
        <v>412</v>
      </c>
      <c r="K9" s="452" t="s">
        <v>413</v>
      </c>
      <c r="L9" s="452" t="s">
        <v>48</v>
      </c>
      <c r="M9" s="1203"/>
    </row>
    <row r="10" spans="1:16" ht="15">
      <c r="A10" s="267">
        <v>1</v>
      </c>
      <c r="B10" s="267">
        <v>2</v>
      </c>
      <c r="C10" s="267">
        <v>3</v>
      </c>
      <c r="D10" s="267">
        <v>4</v>
      </c>
      <c r="E10" s="267">
        <v>5</v>
      </c>
      <c r="F10" s="267">
        <v>6</v>
      </c>
      <c r="G10" s="267">
        <v>7</v>
      </c>
      <c r="H10" s="267">
        <v>8</v>
      </c>
      <c r="I10" s="267">
        <v>9</v>
      </c>
      <c r="J10" s="267">
        <v>10</v>
      </c>
      <c r="K10" s="267">
        <v>11</v>
      </c>
      <c r="L10" s="267">
        <v>12</v>
      </c>
      <c r="M10" s="267">
        <v>13</v>
      </c>
    </row>
    <row r="11" spans="1:16" ht="18.75">
      <c r="A11" s="669">
        <v>1</v>
      </c>
      <c r="B11" s="473" t="s">
        <v>721</v>
      </c>
      <c r="C11" s="670">
        <v>0</v>
      </c>
      <c r="D11" s="670">
        <v>0</v>
      </c>
      <c r="E11" s="670">
        <v>0</v>
      </c>
      <c r="F11" s="670">
        <v>0</v>
      </c>
      <c r="G11" s="670">
        <v>0</v>
      </c>
      <c r="H11" s="670">
        <v>0</v>
      </c>
      <c r="I11" s="670">
        <v>0</v>
      </c>
      <c r="J11" s="670">
        <v>0</v>
      </c>
      <c r="K11" s="670">
        <v>0</v>
      </c>
      <c r="L11" s="670">
        <v>0</v>
      </c>
      <c r="M11" s="670">
        <v>0</v>
      </c>
    </row>
    <row r="12" spans="1:16" ht="18.75">
      <c r="A12" s="669">
        <v>2</v>
      </c>
      <c r="B12" s="473" t="s">
        <v>672</v>
      </c>
      <c r="C12" s="670">
        <v>0</v>
      </c>
      <c r="D12" s="670">
        <v>0</v>
      </c>
      <c r="E12" s="670">
        <v>0</v>
      </c>
      <c r="F12" s="670">
        <v>0</v>
      </c>
      <c r="G12" s="670">
        <v>0</v>
      </c>
      <c r="H12" s="670">
        <v>0</v>
      </c>
      <c r="I12" s="670">
        <v>0</v>
      </c>
      <c r="J12" s="670">
        <v>0</v>
      </c>
      <c r="K12" s="670">
        <v>0</v>
      </c>
      <c r="L12" s="670">
        <v>0</v>
      </c>
      <c r="M12" s="670">
        <v>0</v>
      </c>
    </row>
    <row r="13" spans="1:16" ht="18.75">
      <c r="A13" s="669">
        <v>3</v>
      </c>
      <c r="B13" s="473" t="s">
        <v>671</v>
      </c>
      <c r="C13" s="670">
        <v>0</v>
      </c>
      <c r="D13" s="670">
        <v>0</v>
      </c>
      <c r="E13" s="670">
        <v>0</v>
      </c>
      <c r="F13" s="670">
        <v>0</v>
      </c>
      <c r="G13" s="670">
        <v>0</v>
      </c>
      <c r="H13" s="670">
        <v>0</v>
      </c>
      <c r="I13" s="670">
        <v>0</v>
      </c>
      <c r="J13" s="670">
        <v>0</v>
      </c>
      <c r="K13" s="670">
        <v>0</v>
      </c>
      <c r="L13" s="670">
        <v>0</v>
      </c>
      <c r="M13" s="670">
        <v>0</v>
      </c>
    </row>
    <row r="14" spans="1:16" ht="18.75">
      <c r="A14" s="669">
        <v>4</v>
      </c>
      <c r="B14" s="473" t="s">
        <v>673</v>
      </c>
      <c r="C14" s="670">
        <v>0</v>
      </c>
      <c r="D14" s="670">
        <v>0</v>
      </c>
      <c r="E14" s="670">
        <v>0</v>
      </c>
      <c r="F14" s="670">
        <v>0</v>
      </c>
      <c r="G14" s="670">
        <v>0</v>
      </c>
      <c r="H14" s="670">
        <v>0</v>
      </c>
      <c r="I14" s="670">
        <v>0</v>
      </c>
      <c r="J14" s="670">
        <v>0</v>
      </c>
      <c r="K14" s="670">
        <v>0</v>
      </c>
      <c r="L14" s="670">
        <v>0</v>
      </c>
      <c r="M14" s="670">
        <v>0</v>
      </c>
    </row>
    <row r="15" spans="1:16" ht="18.75">
      <c r="A15" s="669">
        <v>5</v>
      </c>
      <c r="B15" s="473" t="s">
        <v>674</v>
      </c>
      <c r="C15" s="670">
        <v>0</v>
      </c>
      <c r="D15" s="670">
        <v>0</v>
      </c>
      <c r="E15" s="670">
        <v>0</v>
      </c>
      <c r="F15" s="670">
        <v>0</v>
      </c>
      <c r="G15" s="670">
        <v>0</v>
      </c>
      <c r="H15" s="670">
        <v>0</v>
      </c>
      <c r="I15" s="670">
        <v>0</v>
      </c>
      <c r="J15" s="670">
        <v>0</v>
      </c>
      <c r="K15" s="670">
        <v>0</v>
      </c>
      <c r="L15" s="670">
        <v>0</v>
      </c>
      <c r="M15" s="670">
        <v>0</v>
      </c>
    </row>
    <row r="16" spans="1:16" ht="18.75">
      <c r="A16" s="669">
        <v>6</v>
      </c>
      <c r="B16" s="473" t="s">
        <v>675</v>
      </c>
      <c r="C16" s="670">
        <v>0</v>
      </c>
      <c r="D16" s="670">
        <v>0</v>
      </c>
      <c r="E16" s="670">
        <v>0</v>
      </c>
      <c r="F16" s="670">
        <v>0</v>
      </c>
      <c r="G16" s="670">
        <v>0</v>
      </c>
      <c r="H16" s="670">
        <v>0</v>
      </c>
      <c r="I16" s="670">
        <v>0</v>
      </c>
      <c r="J16" s="670">
        <v>0</v>
      </c>
      <c r="K16" s="670">
        <v>0</v>
      </c>
      <c r="L16" s="670">
        <v>0</v>
      </c>
      <c r="M16" s="670">
        <v>0</v>
      </c>
    </row>
    <row r="17" spans="1:13" ht="18.75">
      <c r="A17" s="669">
        <v>7</v>
      </c>
      <c r="B17" s="473" t="s">
        <v>676</v>
      </c>
      <c r="C17" s="670">
        <v>0</v>
      </c>
      <c r="D17" s="670">
        <v>0</v>
      </c>
      <c r="E17" s="670">
        <v>0</v>
      </c>
      <c r="F17" s="670">
        <v>0</v>
      </c>
      <c r="G17" s="670">
        <v>0</v>
      </c>
      <c r="H17" s="670">
        <v>0</v>
      </c>
      <c r="I17" s="670">
        <v>0</v>
      </c>
      <c r="J17" s="670">
        <v>0</v>
      </c>
      <c r="K17" s="670">
        <v>0</v>
      </c>
      <c r="L17" s="670">
        <v>0</v>
      </c>
      <c r="M17" s="670">
        <v>0</v>
      </c>
    </row>
    <row r="18" spans="1:13" ht="18.75">
      <c r="A18" s="669">
        <v>8</v>
      </c>
      <c r="B18" s="473" t="s">
        <v>677</v>
      </c>
      <c r="C18" s="670">
        <v>0</v>
      </c>
      <c r="D18" s="670">
        <v>0</v>
      </c>
      <c r="E18" s="670">
        <v>0</v>
      </c>
      <c r="F18" s="670">
        <v>0</v>
      </c>
      <c r="G18" s="670">
        <v>0</v>
      </c>
      <c r="H18" s="670">
        <v>0</v>
      </c>
      <c r="I18" s="670">
        <v>0</v>
      </c>
      <c r="J18" s="670">
        <v>0</v>
      </c>
      <c r="K18" s="670">
        <v>0</v>
      </c>
      <c r="L18" s="670">
        <v>0</v>
      </c>
      <c r="M18" s="670">
        <v>0</v>
      </c>
    </row>
    <row r="19" spans="1:13" ht="18.75">
      <c r="A19" s="669">
        <v>9</v>
      </c>
      <c r="B19" s="473" t="s">
        <v>678</v>
      </c>
      <c r="C19" s="670">
        <v>0</v>
      </c>
      <c r="D19" s="670">
        <v>0</v>
      </c>
      <c r="E19" s="670">
        <v>0</v>
      </c>
      <c r="F19" s="670">
        <v>0</v>
      </c>
      <c r="G19" s="670">
        <v>0</v>
      </c>
      <c r="H19" s="670">
        <v>0</v>
      </c>
      <c r="I19" s="670">
        <v>0</v>
      </c>
      <c r="J19" s="670">
        <v>0</v>
      </c>
      <c r="K19" s="670">
        <v>0</v>
      </c>
      <c r="L19" s="670">
        <v>0</v>
      </c>
      <c r="M19" s="670">
        <v>0</v>
      </c>
    </row>
    <row r="20" spans="1:13" ht="18.75">
      <c r="A20" s="669">
        <v>10</v>
      </c>
      <c r="B20" s="473" t="s">
        <v>679</v>
      </c>
      <c r="C20" s="670">
        <v>0</v>
      </c>
      <c r="D20" s="670">
        <v>0</v>
      </c>
      <c r="E20" s="670">
        <v>0</v>
      </c>
      <c r="F20" s="670">
        <v>0</v>
      </c>
      <c r="G20" s="670">
        <v>0</v>
      </c>
      <c r="H20" s="670">
        <v>0</v>
      </c>
      <c r="I20" s="670">
        <v>0</v>
      </c>
      <c r="J20" s="670">
        <v>0</v>
      </c>
      <c r="K20" s="670">
        <v>0</v>
      </c>
      <c r="L20" s="670">
        <v>0</v>
      </c>
      <c r="M20" s="670">
        <v>0</v>
      </c>
    </row>
    <row r="21" spans="1:13" ht="18.75">
      <c r="A21" s="669">
        <v>11</v>
      </c>
      <c r="B21" s="473" t="s">
        <v>680</v>
      </c>
      <c r="C21" s="670">
        <v>0</v>
      </c>
      <c r="D21" s="670">
        <v>0</v>
      </c>
      <c r="E21" s="670">
        <v>0</v>
      </c>
      <c r="F21" s="670">
        <v>0</v>
      </c>
      <c r="G21" s="670">
        <v>0</v>
      </c>
      <c r="H21" s="670">
        <v>0</v>
      </c>
      <c r="I21" s="670">
        <v>0</v>
      </c>
      <c r="J21" s="670">
        <v>0</v>
      </c>
      <c r="K21" s="670">
        <v>0</v>
      </c>
      <c r="L21" s="670">
        <v>0</v>
      </c>
      <c r="M21" s="670">
        <v>0</v>
      </c>
    </row>
    <row r="22" spans="1:13" ht="18.75">
      <c r="A22" s="669">
        <v>12</v>
      </c>
      <c r="B22" s="473" t="s">
        <v>681</v>
      </c>
      <c r="C22" s="670">
        <v>0</v>
      </c>
      <c r="D22" s="670">
        <v>0</v>
      </c>
      <c r="E22" s="670">
        <v>0</v>
      </c>
      <c r="F22" s="670">
        <v>0</v>
      </c>
      <c r="G22" s="670">
        <v>0</v>
      </c>
      <c r="H22" s="670">
        <v>0</v>
      </c>
      <c r="I22" s="670">
        <v>0</v>
      </c>
      <c r="J22" s="670">
        <v>0</v>
      </c>
      <c r="K22" s="670">
        <v>0</v>
      </c>
      <c r="L22" s="670">
        <v>0</v>
      </c>
      <c r="M22" s="670">
        <v>0</v>
      </c>
    </row>
    <row r="23" spans="1:13" ht="18.75">
      <c r="A23" s="669">
        <v>13</v>
      </c>
      <c r="B23" s="473" t="s">
        <v>682</v>
      </c>
      <c r="C23" s="670">
        <v>0</v>
      </c>
      <c r="D23" s="670">
        <v>0</v>
      </c>
      <c r="E23" s="670">
        <v>0</v>
      </c>
      <c r="F23" s="670">
        <v>0</v>
      </c>
      <c r="G23" s="670">
        <v>0</v>
      </c>
      <c r="H23" s="670">
        <v>0</v>
      </c>
      <c r="I23" s="670">
        <v>0</v>
      </c>
      <c r="J23" s="670">
        <v>0</v>
      </c>
      <c r="K23" s="670">
        <v>0</v>
      </c>
      <c r="L23" s="670">
        <v>0</v>
      </c>
      <c r="M23" s="670">
        <v>0</v>
      </c>
    </row>
    <row r="24" spans="1:13" ht="18.75">
      <c r="A24" s="669">
        <v>14</v>
      </c>
      <c r="B24" s="473" t="s">
        <v>683</v>
      </c>
      <c r="C24" s="670">
        <v>0</v>
      </c>
      <c r="D24" s="670">
        <v>0</v>
      </c>
      <c r="E24" s="670">
        <v>0</v>
      </c>
      <c r="F24" s="670">
        <v>0</v>
      </c>
      <c r="G24" s="670">
        <v>0</v>
      </c>
      <c r="H24" s="670">
        <v>0</v>
      </c>
      <c r="I24" s="670">
        <v>0</v>
      </c>
      <c r="J24" s="670">
        <v>0</v>
      </c>
      <c r="K24" s="670">
        <v>0</v>
      </c>
      <c r="L24" s="670">
        <v>0</v>
      </c>
      <c r="M24" s="670">
        <v>0</v>
      </c>
    </row>
    <row r="25" spans="1:13" ht="18.75">
      <c r="A25" s="669">
        <v>15</v>
      </c>
      <c r="B25" s="473" t="s">
        <v>684</v>
      </c>
      <c r="C25" s="670">
        <v>0</v>
      </c>
      <c r="D25" s="670">
        <v>0</v>
      </c>
      <c r="E25" s="670">
        <v>0</v>
      </c>
      <c r="F25" s="670">
        <v>0</v>
      </c>
      <c r="G25" s="670">
        <v>0</v>
      </c>
      <c r="H25" s="670">
        <v>0</v>
      </c>
      <c r="I25" s="670">
        <v>0</v>
      </c>
      <c r="J25" s="670">
        <v>0</v>
      </c>
      <c r="K25" s="670">
        <v>0</v>
      </c>
      <c r="L25" s="670">
        <v>0</v>
      </c>
      <c r="M25" s="670">
        <v>0</v>
      </c>
    </row>
    <row r="26" spans="1:13" ht="18.75">
      <c r="A26" s="669">
        <v>16</v>
      </c>
      <c r="B26" s="473" t="s">
        <v>685</v>
      </c>
      <c r="C26" s="670">
        <v>0</v>
      </c>
      <c r="D26" s="670">
        <v>0</v>
      </c>
      <c r="E26" s="670">
        <v>0</v>
      </c>
      <c r="F26" s="670">
        <v>0</v>
      </c>
      <c r="G26" s="670">
        <v>0</v>
      </c>
      <c r="H26" s="670">
        <v>0</v>
      </c>
      <c r="I26" s="670">
        <v>0</v>
      </c>
      <c r="J26" s="670">
        <v>0</v>
      </c>
      <c r="K26" s="670">
        <v>0</v>
      </c>
      <c r="L26" s="670">
        <v>0</v>
      </c>
      <c r="M26" s="670">
        <v>0</v>
      </c>
    </row>
    <row r="27" spans="1:13" ht="18.75">
      <c r="A27" s="669">
        <v>17</v>
      </c>
      <c r="B27" s="473" t="s">
        <v>686</v>
      </c>
      <c r="C27" s="670">
        <v>0</v>
      </c>
      <c r="D27" s="670">
        <v>0</v>
      </c>
      <c r="E27" s="670">
        <v>0</v>
      </c>
      <c r="F27" s="670">
        <v>0</v>
      </c>
      <c r="G27" s="670">
        <v>0</v>
      </c>
      <c r="H27" s="670">
        <v>0</v>
      </c>
      <c r="I27" s="670">
        <v>0</v>
      </c>
      <c r="J27" s="670">
        <v>0</v>
      </c>
      <c r="K27" s="670">
        <v>0</v>
      </c>
      <c r="L27" s="670">
        <v>0</v>
      </c>
      <c r="M27" s="670">
        <v>0</v>
      </c>
    </row>
    <row r="28" spans="1:13" ht="18.75">
      <c r="A28" s="669">
        <v>18</v>
      </c>
      <c r="B28" s="473" t="s">
        <v>687</v>
      </c>
      <c r="C28" s="670">
        <v>0</v>
      </c>
      <c r="D28" s="670">
        <v>0</v>
      </c>
      <c r="E28" s="670">
        <v>0</v>
      </c>
      <c r="F28" s="670">
        <v>0</v>
      </c>
      <c r="G28" s="670">
        <v>0</v>
      </c>
      <c r="H28" s="670">
        <v>0</v>
      </c>
      <c r="I28" s="670">
        <v>0</v>
      </c>
      <c r="J28" s="670">
        <v>0</v>
      </c>
      <c r="K28" s="670">
        <v>0</v>
      </c>
      <c r="L28" s="670">
        <v>0</v>
      </c>
      <c r="M28" s="670">
        <v>0</v>
      </c>
    </row>
    <row r="29" spans="1:13" ht="18.75">
      <c r="A29" s="669">
        <v>19</v>
      </c>
      <c r="B29" s="473" t="s">
        <v>688</v>
      </c>
      <c r="C29" s="670">
        <v>0</v>
      </c>
      <c r="D29" s="670">
        <v>0</v>
      </c>
      <c r="E29" s="670">
        <v>0</v>
      </c>
      <c r="F29" s="670">
        <v>0</v>
      </c>
      <c r="G29" s="670">
        <v>0</v>
      </c>
      <c r="H29" s="670">
        <v>0</v>
      </c>
      <c r="I29" s="670">
        <v>0</v>
      </c>
      <c r="J29" s="670">
        <v>0</v>
      </c>
      <c r="K29" s="670">
        <v>0</v>
      </c>
      <c r="L29" s="670">
        <v>0</v>
      </c>
      <c r="M29" s="670">
        <v>0</v>
      </c>
    </row>
    <row r="30" spans="1:13" ht="18.75">
      <c r="A30" s="669">
        <v>20</v>
      </c>
      <c r="B30" s="473" t="s">
        <v>689</v>
      </c>
      <c r="C30" s="670">
        <v>0</v>
      </c>
      <c r="D30" s="670">
        <v>0</v>
      </c>
      <c r="E30" s="670">
        <v>0</v>
      </c>
      <c r="F30" s="670">
        <v>0</v>
      </c>
      <c r="G30" s="670">
        <v>0</v>
      </c>
      <c r="H30" s="670">
        <v>0</v>
      </c>
      <c r="I30" s="670">
        <v>0</v>
      </c>
      <c r="J30" s="670">
        <v>0</v>
      </c>
      <c r="K30" s="670">
        <v>0</v>
      </c>
      <c r="L30" s="670">
        <v>0</v>
      </c>
      <c r="M30" s="670">
        <v>0</v>
      </c>
    </row>
    <row r="31" spans="1:13" ht="18.75">
      <c r="A31" s="669">
        <v>21</v>
      </c>
      <c r="B31" s="473" t="s">
        <v>690</v>
      </c>
      <c r="C31" s="670">
        <v>0</v>
      </c>
      <c r="D31" s="670">
        <v>0</v>
      </c>
      <c r="E31" s="670">
        <v>0</v>
      </c>
      <c r="F31" s="670">
        <v>0</v>
      </c>
      <c r="G31" s="670">
        <v>0</v>
      </c>
      <c r="H31" s="670">
        <v>0</v>
      </c>
      <c r="I31" s="670">
        <v>0</v>
      </c>
      <c r="J31" s="670">
        <v>0</v>
      </c>
      <c r="K31" s="670">
        <v>0</v>
      </c>
      <c r="L31" s="670">
        <v>0</v>
      </c>
      <c r="M31" s="670">
        <v>0</v>
      </c>
    </row>
    <row r="32" spans="1:13" ht="18.75">
      <c r="A32" s="669">
        <v>22</v>
      </c>
      <c r="B32" s="473" t="s">
        <v>691</v>
      </c>
      <c r="C32" s="670">
        <v>0</v>
      </c>
      <c r="D32" s="670">
        <v>0</v>
      </c>
      <c r="E32" s="670">
        <v>0</v>
      </c>
      <c r="F32" s="670">
        <v>0</v>
      </c>
      <c r="G32" s="670">
        <v>0</v>
      </c>
      <c r="H32" s="670">
        <v>0</v>
      </c>
      <c r="I32" s="670">
        <v>0</v>
      </c>
      <c r="J32" s="670">
        <v>0</v>
      </c>
      <c r="K32" s="670">
        <v>0</v>
      </c>
      <c r="L32" s="670">
        <v>0</v>
      </c>
      <c r="M32" s="670">
        <v>0</v>
      </c>
    </row>
    <row r="33" spans="1:13" ht="18.75">
      <c r="A33" s="669">
        <v>23</v>
      </c>
      <c r="B33" s="473" t="s">
        <v>692</v>
      </c>
      <c r="C33" s="670">
        <v>0</v>
      </c>
      <c r="D33" s="670">
        <v>0</v>
      </c>
      <c r="E33" s="670">
        <v>0</v>
      </c>
      <c r="F33" s="670">
        <v>0</v>
      </c>
      <c r="G33" s="670">
        <v>0</v>
      </c>
      <c r="H33" s="670">
        <v>0</v>
      </c>
      <c r="I33" s="670">
        <v>0</v>
      </c>
      <c r="J33" s="670">
        <v>0</v>
      </c>
      <c r="K33" s="670">
        <v>0</v>
      </c>
      <c r="L33" s="670">
        <v>0</v>
      </c>
      <c r="M33" s="670">
        <v>0</v>
      </c>
    </row>
    <row r="34" spans="1:13" ht="18.75">
      <c r="A34" s="669">
        <v>24</v>
      </c>
      <c r="B34" s="473" t="s">
        <v>715</v>
      </c>
      <c r="C34" s="670">
        <v>0</v>
      </c>
      <c r="D34" s="670">
        <v>0</v>
      </c>
      <c r="E34" s="670">
        <v>0</v>
      </c>
      <c r="F34" s="670">
        <v>0</v>
      </c>
      <c r="G34" s="670">
        <v>0</v>
      </c>
      <c r="H34" s="670">
        <v>0</v>
      </c>
      <c r="I34" s="670">
        <v>0</v>
      </c>
      <c r="J34" s="670">
        <v>0</v>
      </c>
      <c r="K34" s="670">
        <v>0</v>
      </c>
      <c r="L34" s="670">
        <v>0</v>
      </c>
      <c r="M34" s="670">
        <v>0</v>
      </c>
    </row>
    <row r="35" spans="1:13" ht="18.75">
      <c r="A35" s="669">
        <v>25</v>
      </c>
      <c r="B35" s="473" t="s">
        <v>693</v>
      </c>
      <c r="C35" s="670">
        <v>0</v>
      </c>
      <c r="D35" s="670">
        <v>0</v>
      </c>
      <c r="E35" s="670">
        <v>0</v>
      </c>
      <c r="F35" s="670">
        <v>0</v>
      </c>
      <c r="G35" s="670">
        <v>0</v>
      </c>
      <c r="H35" s="670">
        <v>0</v>
      </c>
      <c r="I35" s="670">
        <v>0</v>
      </c>
      <c r="J35" s="670">
        <v>0</v>
      </c>
      <c r="K35" s="670">
        <v>0</v>
      </c>
      <c r="L35" s="670">
        <v>0</v>
      </c>
      <c r="M35" s="670">
        <v>0</v>
      </c>
    </row>
    <row r="36" spans="1:13" ht="18.75">
      <c r="A36" s="669">
        <v>26</v>
      </c>
      <c r="B36" s="473" t="s">
        <v>694</v>
      </c>
      <c r="C36" s="670">
        <v>0</v>
      </c>
      <c r="D36" s="670">
        <v>0</v>
      </c>
      <c r="E36" s="670">
        <v>0</v>
      </c>
      <c r="F36" s="670">
        <v>0</v>
      </c>
      <c r="G36" s="670">
        <v>0</v>
      </c>
      <c r="H36" s="670">
        <v>0</v>
      </c>
      <c r="I36" s="670">
        <v>0</v>
      </c>
      <c r="J36" s="670">
        <v>0</v>
      </c>
      <c r="K36" s="670">
        <v>0</v>
      </c>
      <c r="L36" s="670">
        <v>0</v>
      </c>
      <c r="M36" s="670">
        <v>0</v>
      </c>
    </row>
    <row r="37" spans="1:13" ht="18.75">
      <c r="A37" s="669">
        <v>27</v>
      </c>
      <c r="B37" s="473" t="s">
        <v>695</v>
      </c>
      <c r="C37" s="670">
        <v>0</v>
      </c>
      <c r="D37" s="670">
        <v>0</v>
      </c>
      <c r="E37" s="670">
        <v>0</v>
      </c>
      <c r="F37" s="670">
        <v>0</v>
      </c>
      <c r="G37" s="670">
        <v>0</v>
      </c>
      <c r="H37" s="670">
        <v>0</v>
      </c>
      <c r="I37" s="670">
        <v>0</v>
      </c>
      <c r="J37" s="670">
        <v>0</v>
      </c>
      <c r="K37" s="670">
        <v>0</v>
      </c>
      <c r="L37" s="670">
        <v>0</v>
      </c>
      <c r="M37" s="670">
        <v>0</v>
      </c>
    </row>
    <row r="38" spans="1:13" ht="18.75">
      <c r="A38" s="669">
        <v>28</v>
      </c>
      <c r="B38" s="473" t="s">
        <v>696</v>
      </c>
      <c r="C38" s="670">
        <v>0</v>
      </c>
      <c r="D38" s="670">
        <v>0</v>
      </c>
      <c r="E38" s="670">
        <v>0</v>
      </c>
      <c r="F38" s="670">
        <v>0</v>
      </c>
      <c r="G38" s="670">
        <v>0</v>
      </c>
      <c r="H38" s="670">
        <v>0</v>
      </c>
      <c r="I38" s="670">
        <v>0</v>
      </c>
      <c r="J38" s="670">
        <v>0</v>
      </c>
      <c r="K38" s="670">
        <v>0</v>
      </c>
      <c r="L38" s="670">
        <v>0</v>
      </c>
      <c r="M38" s="670">
        <v>0</v>
      </c>
    </row>
    <row r="39" spans="1:13" ht="18.75">
      <c r="A39" s="669">
        <v>29</v>
      </c>
      <c r="B39" s="473" t="s">
        <v>716</v>
      </c>
      <c r="C39" s="670">
        <v>0</v>
      </c>
      <c r="D39" s="670">
        <v>0</v>
      </c>
      <c r="E39" s="670">
        <v>0</v>
      </c>
      <c r="F39" s="670">
        <v>0</v>
      </c>
      <c r="G39" s="670">
        <v>0</v>
      </c>
      <c r="H39" s="670">
        <v>0</v>
      </c>
      <c r="I39" s="670">
        <v>0</v>
      </c>
      <c r="J39" s="670">
        <v>0</v>
      </c>
      <c r="K39" s="670">
        <v>0</v>
      </c>
      <c r="L39" s="670">
        <v>0</v>
      </c>
      <c r="M39" s="670">
        <v>0</v>
      </c>
    </row>
    <row r="40" spans="1:13" ht="18.75">
      <c r="A40" s="669">
        <v>30</v>
      </c>
      <c r="B40" s="473" t="s">
        <v>697</v>
      </c>
      <c r="C40" s="670">
        <v>0</v>
      </c>
      <c r="D40" s="670">
        <v>0</v>
      </c>
      <c r="E40" s="670">
        <v>0</v>
      </c>
      <c r="F40" s="670">
        <v>0</v>
      </c>
      <c r="G40" s="670">
        <v>0</v>
      </c>
      <c r="H40" s="670">
        <v>0</v>
      </c>
      <c r="I40" s="670">
        <v>0</v>
      </c>
      <c r="J40" s="670">
        <v>0</v>
      </c>
      <c r="K40" s="670">
        <v>0</v>
      </c>
      <c r="L40" s="670">
        <v>0</v>
      </c>
      <c r="M40" s="670">
        <v>0</v>
      </c>
    </row>
    <row r="41" spans="1:13" ht="18.75">
      <c r="A41" s="669">
        <v>31</v>
      </c>
      <c r="B41" s="473" t="s">
        <v>698</v>
      </c>
      <c r="C41" s="670">
        <v>0</v>
      </c>
      <c r="D41" s="670">
        <v>0</v>
      </c>
      <c r="E41" s="670">
        <v>0</v>
      </c>
      <c r="F41" s="670">
        <v>0</v>
      </c>
      <c r="G41" s="670">
        <v>0</v>
      </c>
      <c r="H41" s="670">
        <v>0</v>
      </c>
      <c r="I41" s="670">
        <v>0</v>
      </c>
      <c r="J41" s="670">
        <v>0</v>
      </c>
      <c r="K41" s="670">
        <v>0</v>
      </c>
      <c r="L41" s="670">
        <v>0</v>
      </c>
      <c r="M41" s="670">
        <v>0</v>
      </c>
    </row>
    <row r="42" spans="1:13" ht="18.75">
      <c r="A42" s="669">
        <v>32</v>
      </c>
      <c r="B42" s="473" t="s">
        <v>699</v>
      </c>
      <c r="C42" s="670">
        <v>0</v>
      </c>
      <c r="D42" s="670">
        <v>0</v>
      </c>
      <c r="E42" s="670">
        <v>0</v>
      </c>
      <c r="F42" s="670">
        <v>0</v>
      </c>
      <c r="G42" s="670">
        <v>0</v>
      </c>
      <c r="H42" s="670">
        <v>0</v>
      </c>
      <c r="I42" s="670">
        <v>0</v>
      </c>
      <c r="J42" s="670">
        <v>0</v>
      </c>
      <c r="K42" s="670">
        <v>0</v>
      </c>
      <c r="L42" s="670">
        <v>0</v>
      </c>
      <c r="M42" s="670">
        <v>0</v>
      </c>
    </row>
    <row r="43" spans="1:13" ht="18.75">
      <c r="A43" s="669">
        <v>33</v>
      </c>
      <c r="B43" s="473" t="s">
        <v>700</v>
      </c>
      <c r="C43" s="670">
        <v>0</v>
      </c>
      <c r="D43" s="670">
        <v>0</v>
      </c>
      <c r="E43" s="670">
        <v>0</v>
      </c>
      <c r="F43" s="670">
        <v>0</v>
      </c>
      <c r="G43" s="670">
        <v>0</v>
      </c>
      <c r="H43" s="670">
        <v>0</v>
      </c>
      <c r="I43" s="670">
        <v>0</v>
      </c>
      <c r="J43" s="670">
        <v>0</v>
      </c>
      <c r="K43" s="670">
        <v>0</v>
      </c>
      <c r="L43" s="670">
        <v>0</v>
      </c>
      <c r="M43" s="670">
        <v>0</v>
      </c>
    </row>
    <row r="44" spans="1:13" ht="18.75">
      <c r="A44" s="669">
        <v>34</v>
      </c>
      <c r="B44" s="473" t="s">
        <v>701</v>
      </c>
      <c r="C44" s="670">
        <v>0</v>
      </c>
      <c r="D44" s="670">
        <v>0</v>
      </c>
      <c r="E44" s="670">
        <v>0</v>
      </c>
      <c r="F44" s="670">
        <v>0</v>
      </c>
      <c r="G44" s="670">
        <v>0</v>
      </c>
      <c r="H44" s="670">
        <v>0</v>
      </c>
      <c r="I44" s="670">
        <v>0</v>
      </c>
      <c r="J44" s="670">
        <v>0</v>
      </c>
      <c r="K44" s="670">
        <v>0</v>
      </c>
      <c r="L44" s="670">
        <v>0</v>
      </c>
      <c r="M44" s="670">
        <v>0</v>
      </c>
    </row>
    <row r="45" spans="1:13" ht="18.75">
      <c r="A45" s="669">
        <v>35</v>
      </c>
      <c r="B45" s="473" t="s">
        <v>702</v>
      </c>
      <c r="C45" s="670">
        <v>0</v>
      </c>
      <c r="D45" s="670">
        <v>0</v>
      </c>
      <c r="E45" s="670">
        <v>0</v>
      </c>
      <c r="F45" s="670">
        <v>0</v>
      </c>
      <c r="G45" s="670">
        <v>0</v>
      </c>
      <c r="H45" s="670">
        <v>0</v>
      </c>
      <c r="I45" s="670">
        <v>0</v>
      </c>
      <c r="J45" s="670">
        <v>0</v>
      </c>
      <c r="K45" s="670">
        <v>0</v>
      </c>
      <c r="L45" s="670">
        <v>0</v>
      </c>
      <c r="M45" s="670">
        <v>0</v>
      </c>
    </row>
    <row r="46" spans="1:13" ht="18.75">
      <c r="A46" s="669">
        <v>36</v>
      </c>
      <c r="B46" s="473" t="s">
        <v>717</v>
      </c>
      <c r="C46" s="670">
        <v>0</v>
      </c>
      <c r="D46" s="670">
        <v>0</v>
      </c>
      <c r="E46" s="670">
        <v>0</v>
      </c>
      <c r="F46" s="670">
        <v>0</v>
      </c>
      <c r="G46" s="670">
        <v>0</v>
      </c>
      <c r="H46" s="670">
        <v>0</v>
      </c>
      <c r="I46" s="670">
        <v>0</v>
      </c>
      <c r="J46" s="670">
        <v>0</v>
      </c>
      <c r="K46" s="670">
        <v>0</v>
      </c>
      <c r="L46" s="670">
        <v>0</v>
      </c>
      <c r="M46" s="670">
        <v>0</v>
      </c>
    </row>
    <row r="47" spans="1:13" ht="18.75">
      <c r="A47" s="669">
        <v>37</v>
      </c>
      <c r="B47" s="473" t="s">
        <v>703</v>
      </c>
      <c r="C47" s="670">
        <v>0</v>
      </c>
      <c r="D47" s="670">
        <v>0</v>
      </c>
      <c r="E47" s="670">
        <v>0</v>
      </c>
      <c r="F47" s="670">
        <v>0</v>
      </c>
      <c r="G47" s="670">
        <v>0</v>
      </c>
      <c r="H47" s="670">
        <v>0</v>
      </c>
      <c r="I47" s="670">
        <v>0</v>
      </c>
      <c r="J47" s="670">
        <v>0</v>
      </c>
      <c r="K47" s="670">
        <v>0</v>
      </c>
      <c r="L47" s="670">
        <v>0</v>
      </c>
      <c r="M47" s="670">
        <v>0</v>
      </c>
    </row>
    <row r="48" spans="1:13" ht="18.75">
      <c r="A48" s="669">
        <v>38</v>
      </c>
      <c r="B48" s="473" t="s">
        <v>704</v>
      </c>
      <c r="C48" s="670">
        <v>0</v>
      </c>
      <c r="D48" s="670">
        <v>0</v>
      </c>
      <c r="E48" s="670">
        <v>0</v>
      </c>
      <c r="F48" s="670">
        <v>0</v>
      </c>
      <c r="G48" s="670">
        <v>0</v>
      </c>
      <c r="H48" s="670">
        <v>0</v>
      </c>
      <c r="I48" s="670">
        <v>0</v>
      </c>
      <c r="J48" s="670">
        <v>0</v>
      </c>
      <c r="K48" s="670">
        <v>0</v>
      </c>
      <c r="L48" s="670">
        <v>0</v>
      </c>
      <c r="M48" s="670">
        <v>0</v>
      </c>
    </row>
    <row r="49" spans="1:13" ht="18.75">
      <c r="A49" s="669">
        <v>39</v>
      </c>
      <c r="B49" s="473" t="s">
        <v>705</v>
      </c>
      <c r="C49" s="670">
        <v>0</v>
      </c>
      <c r="D49" s="670">
        <v>0</v>
      </c>
      <c r="E49" s="670">
        <v>0</v>
      </c>
      <c r="F49" s="670">
        <v>0</v>
      </c>
      <c r="G49" s="670">
        <v>0</v>
      </c>
      <c r="H49" s="670">
        <v>0</v>
      </c>
      <c r="I49" s="670">
        <v>0</v>
      </c>
      <c r="J49" s="670">
        <v>0</v>
      </c>
      <c r="K49" s="670">
        <v>0</v>
      </c>
      <c r="L49" s="670">
        <v>0</v>
      </c>
      <c r="M49" s="670">
        <v>0</v>
      </c>
    </row>
    <row r="50" spans="1:13" ht="18.75">
      <c r="A50" s="669">
        <v>40</v>
      </c>
      <c r="B50" s="473" t="s">
        <v>706</v>
      </c>
      <c r="C50" s="670">
        <v>0</v>
      </c>
      <c r="D50" s="670">
        <v>0</v>
      </c>
      <c r="E50" s="670">
        <v>0</v>
      </c>
      <c r="F50" s="670">
        <v>0</v>
      </c>
      <c r="G50" s="670">
        <v>0</v>
      </c>
      <c r="H50" s="670">
        <v>0</v>
      </c>
      <c r="I50" s="670">
        <v>0</v>
      </c>
      <c r="J50" s="670">
        <v>0</v>
      </c>
      <c r="K50" s="670">
        <v>0</v>
      </c>
      <c r="L50" s="670">
        <v>0</v>
      </c>
      <c r="M50" s="670">
        <v>0</v>
      </c>
    </row>
    <row r="51" spans="1:13" ht="18.75">
      <c r="A51" s="669">
        <v>41</v>
      </c>
      <c r="B51" s="473" t="s">
        <v>707</v>
      </c>
      <c r="C51" s="670">
        <v>0</v>
      </c>
      <c r="D51" s="670">
        <v>0</v>
      </c>
      <c r="E51" s="670">
        <v>0</v>
      </c>
      <c r="F51" s="670">
        <v>0</v>
      </c>
      <c r="G51" s="670">
        <v>0</v>
      </c>
      <c r="H51" s="670">
        <v>0</v>
      </c>
      <c r="I51" s="670">
        <v>0</v>
      </c>
      <c r="J51" s="670">
        <v>0</v>
      </c>
      <c r="K51" s="670">
        <v>0</v>
      </c>
      <c r="L51" s="670">
        <v>0</v>
      </c>
      <c r="M51" s="670">
        <v>0</v>
      </c>
    </row>
    <row r="52" spans="1:13" ht="18.75">
      <c r="A52" s="669">
        <v>42</v>
      </c>
      <c r="B52" s="473" t="s">
        <v>708</v>
      </c>
      <c r="C52" s="670">
        <v>0</v>
      </c>
      <c r="D52" s="670">
        <v>0</v>
      </c>
      <c r="E52" s="670">
        <v>0</v>
      </c>
      <c r="F52" s="670">
        <v>0</v>
      </c>
      <c r="G52" s="670">
        <v>0</v>
      </c>
      <c r="H52" s="670">
        <v>0</v>
      </c>
      <c r="I52" s="670">
        <v>0</v>
      </c>
      <c r="J52" s="670">
        <v>0</v>
      </c>
      <c r="K52" s="670">
        <v>0</v>
      </c>
      <c r="L52" s="670">
        <v>0</v>
      </c>
      <c r="M52" s="670">
        <v>0</v>
      </c>
    </row>
    <row r="53" spans="1:13" ht="18.75">
      <c r="A53" s="669">
        <v>43</v>
      </c>
      <c r="B53" s="473" t="s">
        <v>709</v>
      </c>
      <c r="C53" s="670">
        <v>0</v>
      </c>
      <c r="D53" s="670">
        <v>0</v>
      </c>
      <c r="E53" s="670">
        <v>0</v>
      </c>
      <c r="F53" s="670">
        <v>0</v>
      </c>
      <c r="G53" s="670">
        <v>0</v>
      </c>
      <c r="H53" s="670">
        <v>0</v>
      </c>
      <c r="I53" s="670">
        <v>0</v>
      </c>
      <c r="J53" s="670">
        <v>0</v>
      </c>
      <c r="K53" s="670">
        <v>0</v>
      </c>
      <c r="L53" s="670">
        <v>0</v>
      </c>
      <c r="M53" s="670">
        <v>0</v>
      </c>
    </row>
    <row r="54" spans="1:13" ht="18.75">
      <c r="A54" s="669">
        <v>44</v>
      </c>
      <c r="B54" s="473" t="s">
        <v>711</v>
      </c>
      <c r="C54" s="670">
        <v>0</v>
      </c>
      <c r="D54" s="670">
        <v>0</v>
      </c>
      <c r="E54" s="670">
        <v>0</v>
      </c>
      <c r="F54" s="670">
        <v>0</v>
      </c>
      <c r="G54" s="670">
        <v>0</v>
      </c>
      <c r="H54" s="670">
        <v>0</v>
      </c>
      <c r="I54" s="670">
        <v>0</v>
      </c>
      <c r="J54" s="670">
        <v>0</v>
      </c>
      <c r="K54" s="670">
        <v>0</v>
      </c>
      <c r="L54" s="670">
        <v>0</v>
      </c>
      <c r="M54" s="670">
        <v>0</v>
      </c>
    </row>
    <row r="55" spans="1:13" ht="18.75">
      <c r="A55" s="669">
        <v>45</v>
      </c>
      <c r="B55" s="473" t="s">
        <v>710</v>
      </c>
      <c r="C55" s="670">
        <v>0</v>
      </c>
      <c r="D55" s="670">
        <v>0</v>
      </c>
      <c r="E55" s="670">
        <v>0</v>
      </c>
      <c r="F55" s="670">
        <v>0</v>
      </c>
      <c r="G55" s="670">
        <v>0</v>
      </c>
      <c r="H55" s="670">
        <v>0</v>
      </c>
      <c r="I55" s="670">
        <v>0</v>
      </c>
      <c r="J55" s="670">
        <v>0</v>
      </c>
      <c r="K55" s="670">
        <v>0</v>
      </c>
      <c r="L55" s="670">
        <v>0</v>
      </c>
      <c r="M55" s="670">
        <v>0</v>
      </c>
    </row>
    <row r="56" spans="1:13" ht="18.75">
      <c r="A56" s="669">
        <v>46</v>
      </c>
      <c r="B56" s="473" t="s">
        <v>712</v>
      </c>
      <c r="C56" s="670">
        <v>0</v>
      </c>
      <c r="D56" s="670">
        <v>0</v>
      </c>
      <c r="E56" s="670">
        <v>0</v>
      </c>
      <c r="F56" s="670">
        <v>0</v>
      </c>
      <c r="G56" s="670">
        <v>0</v>
      </c>
      <c r="H56" s="670">
        <v>0</v>
      </c>
      <c r="I56" s="670">
        <v>0</v>
      </c>
      <c r="J56" s="670">
        <v>0</v>
      </c>
      <c r="K56" s="670">
        <v>0</v>
      </c>
      <c r="L56" s="670">
        <v>0</v>
      </c>
      <c r="M56" s="670">
        <v>0</v>
      </c>
    </row>
    <row r="57" spans="1:13" ht="18.75">
      <c r="A57" s="669">
        <v>47</v>
      </c>
      <c r="B57" s="473" t="s">
        <v>713</v>
      </c>
      <c r="C57" s="670"/>
      <c r="D57" s="670"/>
      <c r="E57" s="670"/>
      <c r="F57" s="670"/>
      <c r="G57" s="670"/>
      <c r="H57" s="670"/>
      <c r="I57" s="670"/>
      <c r="J57" s="670"/>
      <c r="K57" s="670"/>
      <c r="L57" s="670"/>
      <c r="M57" s="670"/>
    </row>
    <row r="58" spans="1:13" ht="18.75">
      <c r="A58" s="669">
        <v>48</v>
      </c>
      <c r="B58" s="473" t="s">
        <v>718</v>
      </c>
      <c r="C58" s="670">
        <v>0</v>
      </c>
      <c r="D58" s="670">
        <v>0</v>
      </c>
      <c r="E58" s="670">
        <v>0</v>
      </c>
      <c r="F58" s="670">
        <v>0</v>
      </c>
      <c r="G58" s="670">
        <v>0</v>
      </c>
      <c r="H58" s="670">
        <v>0</v>
      </c>
      <c r="I58" s="670">
        <v>0</v>
      </c>
      <c r="J58" s="670">
        <v>0</v>
      </c>
      <c r="K58" s="670">
        <v>0</v>
      </c>
      <c r="L58" s="670">
        <v>0</v>
      </c>
      <c r="M58" s="670">
        <v>0</v>
      </c>
    </row>
    <row r="59" spans="1:13" ht="18.75">
      <c r="A59" s="669">
        <v>49</v>
      </c>
      <c r="B59" s="473" t="s">
        <v>719</v>
      </c>
      <c r="C59" s="670">
        <v>0</v>
      </c>
      <c r="D59" s="670">
        <v>0</v>
      </c>
      <c r="E59" s="670">
        <v>0</v>
      </c>
      <c r="F59" s="670">
        <v>0</v>
      </c>
      <c r="G59" s="670">
        <v>0</v>
      </c>
      <c r="H59" s="670">
        <v>0</v>
      </c>
      <c r="I59" s="670">
        <v>0</v>
      </c>
      <c r="J59" s="670">
        <v>0</v>
      </c>
      <c r="K59" s="670">
        <v>0</v>
      </c>
      <c r="L59" s="670">
        <v>0</v>
      </c>
      <c r="M59" s="670">
        <v>0</v>
      </c>
    </row>
    <row r="60" spans="1:13" ht="18.75">
      <c r="A60" s="669">
        <v>50</v>
      </c>
      <c r="B60" s="473" t="s">
        <v>714</v>
      </c>
      <c r="C60" s="670">
        <v>0</v>
      </c>
      <c r="D60" s="670">
        <v>0</v>
      </c>
      <c r="E60" s="670">
        <v>0</v>
      </c>
      <c r="F60" s="670">
        <v>0</v>
      </c>
      <c r="G60" s="670">
        <v>0</v>
      </c>
      <c r="H60" s="670">
        <v>0</v>
      </c>
      <c r="I60" s="670">
        <v>0</v>
      </c>
      <c r="J60" s="670">
        <v>0</v>
      </c>
      <c r="K60" s="670">
        <v>0</v>
      </c>
      <c r="L60" s="670">
        <v>0</v>
      </c>
      <c r="M60" s="670">
        <v>0</v>
      </c>
    </row>
    <row r="61" spans="1:13" ht="18.75">
      <c r="A61" s="669">
        <v>51</v>
      </c>
      <c r="B61" s="473" t="s">
        <v>720</v>
      </c>
      <c r="C61" s="670">
        <v>0</v>
      </c>
      <c r="D61" s="670">
        <v>0</v>
      </c>
      <c r="E61" s="670">
        <v>0</v>
      </c>
      <c r="F61" s="670">
        <v>0</v>
      </c>
      <c r="G61" s="670">
        <v>0</v>
      </c>
      <c r="H61" s="670">
        <v>0</v>
      </c>
      <c r="I61" s="670">
        <v>0</v>
      </c>
      <c r="J61" s="670">
        <v>0</v>
      </c>
      <c r="K61" s="670">
        <v>0</v>
      </c>
      <c r="L61" s="670">
        <v>0</v>
      </c>
      <c r="M61" s="670">
        <v>0</v>
      </c>
    </row>
    <row r="62" spans="1:13" ht="18.75">
      <c r="A62" s="1507" t="s">
        <v>19</v>
      </c>
      <c r="B62" s="1508"/>
      <c r="C62" s="267">
        <f t="shared" ref="C62:M62" si="0">SUM(C12:C61)</f>
        <v>0</v>
      </c>
      <c r="D62" s="267">
        <f t="shared" si="0"/>
        <v>0</v>
      </c>
      <c r="E62" s="267">
        <f t="shared" si="0"/>
        <v>0</v>
      </c>
      <c r="F62" s="267">
        <f t="shared" si="0"/>
        <v>0</v>
      </c>
      <c r="G62" s="267">
        <f t="shared" si="0"/>
        <v>0</v>
      </c>
      <c r="H62" s="267">
        <f t="shared" si="0"/>
        <v>0</v>
      </c>
      <c r="I62" s="267">
        <f t="shared" si="0"/>
        <v>0</v>
      </c>
      <c r="J62" s="267">
        <f t="shared" si="0"/>
        <v>0</v>
      </c>
      <c r="K62" s="267">
        <f t="shared" si="0"/>
        <v>0</v>
      </c>
      <c r="L62" s="267">
        <f t="shared" si="0"/>
        <v>0</v>
      </c>
      <c r="M62" s="267">
        <f t="shared" si="0"/>
        <v>0</v>
      </c>
    </row>
    <row r="63" spans="1:13" ht="16.5" customHeight="1">
      <c r="B63" s="271"/>
      <c r="C63" s="1465"/>
      <c r="D63" s="1465"/>
      <c r="E63" s="1465"/>
      <c r="F63" s="1465"/>
    </row>
    <row r="65" spans="1:13">
      <c r="A65" s="671"/>
      <c r="B65" s="671"/>
      <c r="C65" s="671"/>
      <c r="D65" s="671"/>
      <c r="G65" s="1509" t="s">
        <v>13</v>
      </c>
      <c r="H65" s="1509"/>
      <c r="I65" s="672"/>
      <c r="J65" s="672"/>
      <c r="K65" s="672"/>
      <c r="L65" s="672"/>
    </row>
    <row r="66" spans="1:13" ht="15" customHeight="1">
      <c r="A66" s="671"/>
      <c r="B66" s="671"/>
      <c r="C66" s="671"/>
      <c r="D66" s="671"/>
      <c r="G66" s="1509" t="s">
        <v>14</v>
      </c>
      <c r="H66" s="1509"/>
      <c r="I66" s="1509"/>
      <c r="J66" s="1509"/>
      <c r="K66" s="1509"/>
      <c r="L66" s="1509"/>
      <c r="M66" s="1509"/>
    </row>
    <row r="67" spans="1:13" ht="15" customHeight="1">
      <c r="A67" s="671"/>
      <c r="B67" s="671"/>
      <c r="C67" s="671"/>
      <c r="D67" s="671"/>
      <c r="G67" s="1509" t="s">
        <v>77</v>
      </c>
      <c r="H67" s="1509"/>
      <c r="I67" s="1509"/>
      <c r="J67" s="1509"/>
      <c r="K67" s="1509"/>
      <c r="L67" s="1509"/>
      <c r="M67" s="1509"/>
    </row>
    <row r="68" spans="1:13">
      <c r="A68" s="671" t="s">
        <v>12</v>
      </c>
      <c r="C68" s="671"/>
      <c r="D68" s="671"/>
      <c r="G68" s="1510" t="s">
        <v>76</v>
      </c>
      <c r="H68" s="1510"/>
      <c r="I68" s="673"/>
      <c r="J68" s="673"/>
      <c r="K68" s="673"/>
      <c r="L68" s="673"/>
    </row>
  </sheetData>
  <mergeCells count="17">
    <mergeCell ref="C63:F63"/>
    <mergeCell ref="G65:H65"/>
    <mergeCell ref="G66:M66"/>
    <mergeCell ref="G67:M67"/>
    <mergeCell ref="G68:H68"/>
    <mergeCell ref="A62:B62"/>
    <mergeCell ref="C1:I1"/>
    <mergeCell ref="L1:M1"/>
    <mergeCell ref="B2:L2"/>
    <mergeCell ref="A4:M4"/>
    <mergeCell ref="A5:C5"/>
    <mergeCell ref="H5:M5"/>
    <mergeCell ref="A6:A9"/>
    <mergeCell ref="B6:B9"/>
    <mergeCell ref="C6:G8"/>
    <mergeCell ref="H6:L8"/>
    <mergeCell ref="M6:M9"/>
  </mergeCells>
  <printOptions horizontalCentered="1"/>
  <pageMargins left="0.70866141732283472" right="0.70866141732283472" top="0.59055118110236227" bottom="0" header="0.53" footer="0.31496062992125984"/>
  <pageSetup paperSize="9" scale="78" orientation="landscape" r:id="rId1"/>
  <colBreaks count="1" manualBreakCount="1">
    <brk id="13" max="1048575" man="1"/>
  </colBreaks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opLeftCell="A31" zoomScaleSheetLayoutView="85" workbookViewId="0">
      <selection activeCell="C43" sqref="C43"/>
    </sheetView>
  </sheetViews>
  <sheetFormatPr defaultRowHeight="12.75"/>
  <cols>
    <col min="1" max="1" width="36" customWidth="1"/>
    <col min="2" max="2" width="25.7109375" customWidth="1"/>
    <col min="3" max="3" width="15.5703125" customWidth="1"/>
    <col min="4" max="4" width="22.5703125" customWidth="1"/>
    <col min="5" max="5" width="19.42578125" customWidth="1"/>
    <col min="6" max="6" width="17.42578125" customWidth="1"/>
  </cols>
  <sheetData>
    <row r="1" spans="1:12" ht="18">
      <c r="A1" s="1141" t="s">
        <v>0</v>
      </c>
      <c r="B1" s="1141"/>
      <c r="C1" s="1141"/>
      <c r="D1" s="1141"/>
      <c r="E1" s="1141"/>
      <c r="F1" s="272" t="s">
        <v>525</v>
      </c>
      <c r="G1" s="260"/>
      <c r="H1" s="260"/>
      <c r="I1" s="260"/>
      <c r="J1" s="260"/>
      <c r="K1" s="260"/>
      <c r="L1" s="260"/>
    </row>
    <row r="2" spans="1:12" ht="21">
      <c r="A2" s="1142" t="s">
        <v>546</v>
      </c>
      <c r="B2" s="1142"/>
      <c r="C2" s="1142"/>
      <c r="D2" s="1142"/>
      <c r="E2" s="1142"/>
      <c r="F2" s="1142"/>
      <c r="G2" s="261"/>
      <c r="H2" s="261"/>
      <c r="I2" s="261"/>
      <c r="J2" s="261"/>
      <c r="K2" s="261"/>
      <c r="L2" s="261"/>
    </row>
    <row r="3" spans="1:12">
      <c r="A3" s="441"/>
      <c r="B3" s="441"/>
      <c r="C3" s="441"/>
      <c r="D3" s="441"/>
      <c r="E3" s="441"/>
      <c r="F3" s="441"/>
    </row>
    <row r="4" spans="1:12" ht="18.75">
      <c r="A4" s="1474" t="s">
        <v>524</v>
      </c>
      <c r="B4" s="1474"/>
      <c r="C4" s="1474"/>
      <c r="D4" s="1474"/>
      <c r="E4" s="1474"/>
      <c r="F4" s="1474"/>
      <c r="G4" s="1474"/>
    </row>
    <row r="5" spans="1:12" ht="18.75">
      <c r="A5" s="1037" t="s">
        <v>745</v>
      </c>
      <c r="B5" s="1037"/>
      <c r="C5" s="1037"/>
      <c r="D5" s="460"/>
      <c r="E5" s="460"/>
      <c r="F5" s="460"/>
      <c r="G5" s="460"/>
    </row>
    <row r="6" spans="1:12" ht="47.25">
      <c r="A6" s="274"/>
      <c r="B6" s="275" t="s">
        <v>315</v>
      </c>
      <c r="C6" s="275" t="s">
        <v>316</v>
      </c>
      <c r="D6" s="275" t="s">
        <v>317</v>
      </c>
      <c r="E6" s="276"/>
      <c r="F6" s="276"/>
    </row>
    <row r="7" spans="1:12" ht="15">
      <c r="A7" s="277" t="s">
        <v>318</v>
      </c>
      <c r="B7" s="674" t="s">
        <v>857</v>
      </c>
      <c r="C7" s="674" t="s">
        <v>857</v>
      </c>
      <c r="D7" s="674" t="s">
        <v>857</v>
      </c>
      <c r="E7" s="276"/>
      <c r="F7" s="276"/>
    </row>
    <row r="8" spans="1:12" ht="13.5" customHeight="1">
      <c r="A8" s="277" t="s">
        <v>319</v>
      </c>
      <c r="B8" s="674" t="s">
        <v>858</v>
      </c>
      <c r="C8" s="674" t="s">
        <v>859</v>
      </c>
      <c r="D8" s="674" t="s">
        <v>857</v>
      </c>
      <c r="E8" s="276"/>
      <c r="F8" s="276"/>
    </row>
    <row r="9" spans="1:12" ht="13.5" customHeight="1">
      <c r="A9" s="277" t="s">
        <v>320</v>
      </c>
      <c r="B9" s="674"/>
      <c r="C9" s="674"/>
      <c r="D9" s="674"/>
      <c r="E9" s="276"/>
      <c r="F9" s="276"/>
    </row>
    <row r="10" spans="1:12" ht="13.5" customHeight="1">
      <c r="A10" s="278" t="s">
        <v>321</v>
      </c>
      <c r="B10" s="674" t="s">
        <v>860</v>
      </c>
      <c r="C10" s="674" t="s">
        <v>860</v>
      </c>
      <c r="D10" s="674" t="s">
        <v>857</v>
      </c>
      <c r="E10" s="276"/>
      <c r="F10" s="276"/>
    </row>
    <row r="11" spans="1:12" ht="13.5" customHeight="1">
      <c r="A11" s="278" t="s">
        <v>322</v>
      </c>
      <c r="B11" s="674" t="s">
        <v>861</v>
      </c>
      <c r="C11" s="674" t="s">
        <v>857</v>
      </c>
      <c r="D11" s="674" t="s">
        <v>857</v>
      </c>
      <c r="E11" s="276"/>
      <c r="F11" s="276"/>
    </row>
    <row r="12" spans="1:12" ht="13.5" customHeight="1">
      <c r="A12" s="278" t="s">
        <v>323</v>
      </c>
      <c r="B12" s="674" t="s">
        <v>862</v>
      </c>
      <c r="C12" s="674" t="s">
        <v>862</v>
      </c>
      <c r="D12" s="674" t="s">
        <v>862</v>
      </c>
      <c r="E12" s="276"/>
      <c r="F12" s="276"/>
    </row>
    <row r="13" spans="1:12" ht="13.5" customHeight="1">
      <c r="A13" s="278" t="s">
        <v>324</v>
      </c>
      <c r="B13" s="674" t="s">
        <v>863</v>
      </c>
      <c r="C13" s="674" t="s">
        <v>857</v>
      </c>
      <c r="D13" s="674" t="s">
        <v>857</v>
      </c>
      <c r="E13" s="276"/>
      <c r="F13" s="276"/>
    </row>
    <row r="14" spans="1:12" ht="13.5" customHeight="1">
      <c r="A14" s="278" t="s">
        <v>325</v>
      </c>
      <c r="B14" s="674" t="s">
        <v>857</v>
      </c>
      <c r="C14" s="674" t="s">
        <v>857</v>
      </c>
      <c r="D14" s="674" t="s">
        <v>857</v>
      </c>
      <c r="E14" s="276"/>
      <c r="F14" s="276"/>
    </row>
    <row r="15" spans="1:12" ht="13.5" customHeight="1">
      <c r="A15" s="278" t="s">
        <v>326</v>
      </c>
      <c r="B15" s="674" t="s">
        <v>856</v>
      </c>
      <c r="C15" s="674" t="s">
        <v>856</v>
      </c>
      <c r="D15" s="674" t="s">
        <v>856</v>
      </c>
      <c r="E15" s="276"/>
      <c r="F15" s="276"/>
    </row>
    <row r="16" spans="1:12" ht="13.5" customHeight="1">
      <c r="A16" s="278" t="s">
        <v>327</v>
      </c>
      <c r="B16" s="674" t="s">
        <v>857</v>
      </c>
      <c r="C16" s="674" t="s">
        <v>857</v>
      </c>
      <c r="D16" s="674" t="s">
        <v>857</v>
      </c>
      <c r="E16" s="276"/>
      <c r="F16" s="276"/>
    </row>
    <row r="17" spans="1:8" ht="13.5" customHeight="1">
      <c r="A17" s="278" t="s">
        <v>328</v>
      </c>
      <c r="B17" s="674" t="s">
        <v>856</v>
      </c>
      <c r="C17" s="674" t="s">
        <v>856</v>
      </c>
      <c r="D17" s="674" t="s">
        <v>856</v>
      </c>
      <c r="E17" s="276"/>
      <c r="F17" s="276"/>
    </row>
    <row r="18" spans="1:8" ht="13.5" customHeight="1">
      <c r="A18" s="279"/>
      <c r="B18" s="280"/>
      <c r="C18" s="280"/>
      <c r="D18" s="280"/>
      <c r="E18" s="276"/>
      <c r="F18" s="276"/>
    </row>
    <row r="19" spans="1:8" ht="13.5" customHeight="1">
      <c r="A19" s="1475" t="s">
        <v>329</v>
      </c>
      <c r="B19" s="1475"/>
      <c r="C19" s="1475"/>
      <c r="D19" s="1475"/>
      <c r="E19" s="1475"/>
      <c r="F19" s="1475"/>
      <c r="G19" s="1475"/>
    </row>
    <row r="20" spans="1:8" ht="15">
      <c r="A20" s="276"/>
      <c r="B20" s="276"/>
      <c r="C20" s="276"/>
      <c r="D20" s="276"/>
      <c r="E20" s="1144"/>
      <c r="F20" s="1144"/>
      <c r="G20" s="1144"/>
    </row>
    <row r="21" spans="1:8" ht="46.15" customHeight="1">
      <c r="A21" s="455" t="s">
        <v>417</v>
      </c>
      <c r="B21" s="455" t="s">
        <v>91</v>
      </c>
      <c r="C21" s="281" t="s">
        <v>330</v>
      </c>
      <c r="D21" s="282" t="s">
        <v>331</v>
      </c>
      <c r="E21" s="455" t="s">
        <v>332</v>
      </c>
      <c r="F21" s="455" t="s">
        <v>333</v>
      </c>
    </row>
    <row r="22" spans="1:8" ht="30">
      <c r="A22" s="277" t="s">
        <v>334</v>
      </c>
      <c r="B22" s="277" t="s">
        <v>864</v>
      </c>
      <c r="C22" s="675">
        <v>512</v>
      </c>
      <c r="D22" s="676">
        <v>2017</v>
      </c>
      <c r="E22" s="677" t="s">
        <v>865</v>
      </c>
      <c r="F22" s="678" t="s">
        <v>866</v>
      </c>
    </row>
    <row r="23" spans="1:8" ht="15">
      <c r="A23" s="277" t="s">
        <v>335</v>
      </c>
      <c r="B23" s="277" t="s">
        <v>864</v>
      </c>
      <c r="C23" s="675">
        <v>416</v>
      </c>
      <c r="D23" s="676">
        <v>2017</v>
      </c>
      <c r="E23" s="679" t="s">
        <v>867</v>
      </c>
      <c r="F23" s="284"/>
    </row>
    <row r="24" spans="1:8" ht="15">
      <c r="A24" s="277" t="s">
        <v>336</v>
      </c>
      <c r="B24" s="277" t="s">
        <v>864</v>
      </c>
      <c r="C24" s="450">
        <v>11</v>
      </c>
      <c r="D24" s="676">
        <v>2017</v>
      </c>
      <c r="E24" s="679" t="s">
        <v>867</v>
      </c>
      <c r="F24" s="284"/>
    </row>
    <row r="25" spans="1:8" ht="45">
      <c r="A25" s="277" t="s">
        <v>337</v>
      </c>
      <c r="B25" s="277" t="s">
        <v>864</v>
      </c>
      <c r="C25" s="175">
        <v>1535</v>
      </c>
      <c r="D25" s="676">
        <v>2017</v>
      </c>
      <c r="E25" s="677" t="s">
        <v>868</v>
      </c>
      <c r="F25" s="680" t="s">
        <v>869</v>
      </c>
    </row>
    <row r="26" spans="1:8" ht="32.25" customHeight="1">
      <c r="A26" s="277" t="s">
        <v>338</v>
      </c>
      <c r="B26" s="277" t="s">
        <v>864</v>
      </c>
      <c r="C26" s="175">
        <v>58</v>
      </c>
      <c r="D26" s="676">
        <v>2017</v>
      </c>
      <c r="E26" s="677" t="s">
        <v>870</v>
      </c>
      <c r="F26" s="681" t="s">
        <v>871</v>
      </c>
    </row>
    <row r="27" spans="1:8" ht="15">
      <c r="A27" s="277" t="s">
        <v>339</v>
      </c>
      <c r="B27" s="277" t="s">
        <v>864</v>
      </c>
      <c r="C27" s="450">
        <v>25</v>
      </c>
      <c r="D27" s="676">
        <v>2017</v>
      </c>
      <c r="E27" s="679" t="s">
        <v>867</v>
      </c>
      <c r="F27" s="284"/>
    </row>
    <row r="28" spans="1:8" ht="15">
      <c r="A28" s="277" t="s">
        <v>340</v>
      </c>
      <c r="B28" s="277" t="s">
        <v>864</v>
      </c>
      <c r="C28" s="450">
        <v>764</v>
      </c>
      <c r="D28" s="676">
        <v>2017</v>
      </c>
      <c r="E28" s="679" t="s">
        <v>872</v>
      </c>
      <c r="F28" s="682" t="s">
        <v>873</v>
      </c>
    </row>
    <row r="29" spans="1:8" ht="15">
      <c r="A29" s="277" t="s">
        <v>341</v>
      </c>
      <c r="B29" s="277" t="s">
        <v>864</v>
      </c>
      <c r="C29" s="675">
        <v>41</v>
      </c>
      <c r="D29" s="676">
        <v>2017</v>
      </c>
      <c r="E29" s="679" t="s">
        <v>867</v>
      </c>
      <c r="F29" s="284"/>
    </row>
    <row r="30" spans="1:8" ht="15">
      <c r="A30" s="277" t="s">
        <v>342</v>
      </c>
      <c r="B30" s="277" t="s">
        <v>864</v>
      </c>
      <c r="C30" s="675">
        <v>43</v>
      </c>
      <c r="D30" s="676">
        <v>2017</v>
      </c>
      <c r="E30" s="679" t="s">
        <v>874</v>
      </c>
      <c r="F30" s="682" t="s">
        <v>873</v>
      </c>
      <c r="H30" s="683"/>
    </row>
    <row r="31" spans="1:8" ht="15">
      <c r="A31" s="277" t="s">
        <v>343</v>
      </c>
      <c r="B31" s="277" t="s">
        <v>864</v>
      </c>
      <c r="C31" s="675">
        <v>33</v>
      </c>
      <c r="D31" s="676">
        <v>2017</v>
      </c>
      <c r="E31" s="679" t="s">
        <v>867</v>
      </c>
      <c r="F31" s="284"/>
    </row>
    <row r="32" spans="1:8" ht="15">
      <c r="A32" s="277" t="s">
        <v>344</v>
      </c>
      <c r="B32" s="277" t="s">
        <v>864</v>
      </c>
      <c r="C32" s="675">
        <v>22</v>
      </c>
      <c r="D32" s="676">
        <v>2017</v>
      </c>
      <c r="E32" s="679" t="s">
        <v>874</v>
      </c>
      <c r="F32" s="682" t="s">
        <v>873</v>
      </c>
    </row>
    <row r="33" spans="1:7" ht="15">
      <c r="A33" s="277" t="s">
        <v>345</v>
      </c>
      <c r="B33" s="277" t="s">
        <v>864</v>
      </c>
      <c r="C33" s="675">
        <v>0</v>
      </c>
      <c r="D33" s="676">
        <v>2017</v>
      </c>
      <c r="E33" s="679" t="s">
        <v>867</v>
      </c>
      <c r="F33" s="284"/>
    </row>
    <row r="34" spans="1:7" ht="15">
      <c r="A34" s="277" t="s">
        <v>346</v>
      </c>
      <c r="B34" s="277" t="s">
        <v>864</v>
      </c>
      <c r="C34" s="675">
        <v>74</v>
      </c>
      <c r="D34" s="676">
        <v>2017</v>
      </c>
      <c r="E34" s="679" t="s">
        <v>874</v>
      </c>
      <c r="F34" s="682" t="s">
        <v>875</v>
      </c>
    </row>
    <row r="35" spans="1:7" ht="15">
      <c r="A35" s="277" t="s">
        <v>347</v>
      </c>
      <c r="B35" s="277" t="s">
        <v>864</v>
      </c>
      <c r="C35" s="675">
        <v>3</v>
      </c>
      <c r="D35" s="676">
        <v>2017</v>
      </c>
      <c r="E35" s="679" t="s">
        <v>874</v>
      </c>
      <c r="F35" s="682" t="s">
        <v>876</v>
      </c>
    </row>
    <row r="36" spans="1:7" ht="15">
      <c r="A36" s="277" t="s">
        <v>348</v>
      </c>
      <c r="B36" s="277" t="s">
        <v>864</v>
      </c>
      <c r="C36" s="675">
        <v>153</v>
      </c>
      <c r="D36" s="676">
        <v>2017</v>
      </c>
      <c r="E36" s="679" t="s">
        <v>867</v>
      </c>
      <c r="F36" s="284"/>
    </row>
    <row r="37" spans="1:7" ht="15">
      <c r="A37" s="277" t="s">
        <v>349</v>
      </c>
      <c r="B37" s="277" t="s">
        <v>864</v>
      </c>
      <c r="C37" s="675">
        <v>0</v>
      </c>
      <c r="D37" s="676">
        <v>2017</v>
      </c>
      <c r="E37" s="679" t="s">
        <v>867</v>
      </c>
      <c r="F37" s="284"/>
    </row>
    <row r="38" spans="1:7" ht="15">
      <c r="A38" s="277" t="s">
        <v>48</v>
      </c>
      <c r="B38" s="277" t="s">
        <v>864</v>
      </c>
      <c r="C38" s="675">
        <v>154</v>
      </c>
      <c r="D38" s="676">
        <v>2017</v>
      </c>
      <c r="E38" s="679" t="s">
        <v>877</v>
      </c>
      <c r="F38" s="682" t="s">
        <v>875</v>
      </c>
    </row>
    <row r="39" spans="1:7" ht="30">
      <c r="A39" s="285" t="s">
        <v>19</v>
      </c>
      <c r="B39" s="277"/>
      <c r="C39" s="285">
        <f>SUM(C22:C38)</f>
        <v>3844</v>
      </c>
      <c r="D39" s="283"/>
      <c r="E39" s="678" t="s">
        <v>878</v>
      </c>
      <c r="F39" s="284"/>
    </row>
    <row r="43" spans="1:7" ht="15" customHeight="1">
      <c r="A43" s="684"/>
      <c r="B43" s="684"/>
      <c r="C43" s="684"/>
      <c r="D43" s="1511" t="s">
        <v>13</v>
      </c>
      <c r="E43" s="1511"/>
      <c r="F43" s="685"/>
      <c r="G43" s="686"/>
    </row>
    <row r="44" spans="1:7" ht="15" customHeight="1">
      <c r="A44" s="684"/>
      <c r="B44" s="684"/>
      <c r="C44" s="684"/>
      <c r="D44" s="1511" t="s">
        <v>14</v>
      </c>
      <c r="E44" s="1511"/>
      <c r="F44" s="686"/>
      <c r="G44" s="686"/>
    </row>
    <row r="45" spans="1:7" ht="15" customHeight="1">
      <c r="A45" s="684"/>
      <c r="B45" s="684"/>
      <c r="C45" s="684"/>
      <c r="D45" s="1511" t="s">
        <v>77</v>
      </c>
      <c r="E45" s="1511"/>
      <c r="F45" s="686"/>
      <c r="G45" s="686"/>
    </row>
    <row r="46" spans="1:7">
      <c r="A46" s="684" t="s">
        <v>12</v>
      </c>
      <c r="C46" s="684"/>
      <c r="D46" s="687" t="s">
        <v>76</v>
      </c>
      <c r="E46" s="687"/>
      <c r="F46" s="687"/>
      <c r="G46" s="688"/>
    </row>
  </sheetData>
  <mergeCells count="9">
    <mergeCell ref="D43:E43"/>
    <mergeCell ref="D44:E44"/>
    <mergeCell ref="D45:E45"/>
    <mergeCell ref="A1:E1"/>
    <mergeCell ref="A2:F2"/>
    <mergeCell ref="A4:G4"/>
    <mergeCell ref="A5:C5"/>
    <mergeCell ref="A19:G19"/>
    <mergeCell ref="E20:G20"/>
  </mergeCells>
  <printOptions horizontalCentered="1"/>
  <pageMargins left="0.70866141732283505" right="0.70866141732283505" top="0.5" bottom="0" header="0.25" footer="0.2"/>
  <pageSetup paperSize="9" scale="69" orientation="landscape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31"/>
  <sheetViews>
    <sheetView view="pageBreakPreview" topLeftCell="A13" zoomScaleNormal="90" zoomScaleSheetLayoutView="100" workbookViewId="0">
      <selection activeCell="F27" sqref="F27"/>
    </sheetView>
  </sheetViews>
  <sheetFormatPr defaultColWidth="9.140625" defaultRowHeight="14.25"/>
  <cols>
    <col min="1" max="1" width="4.7109375" style="689" customWidth="1"/>
    <col min="2" max="2" width="16.85546875" style="689" customWidth="1"/>
    <col min="3" max="3" width="11.7109375" style="689" customWidth="1"/>
    <col min="4" max="4" width="12" style="689" customWidth="1"/>
    <col min="5" max="5" width="12.140625" style="689" customWidth="1"/>
    <col min="6" max="6" width="17.42578125" style="689" customWidth="1"/>
    <col min="7" max="7" width="12.42578125" style="689" customWidth="1"/>
    <col min="8" max="8" width="16" style="689" customWidth="1"/>
    <col min="9" max="9" width="12.7109375" style="689" customWidth="1"/>
    <col min="10" max="10" width="15" style="689" customWidth="1"/>
    <col min="11" max="11" width="16" style="689" customWidth="1"/>
    <col min="12" max="12" width="11.85546875" style="689" customWidth="1"/>
    <col min="13" max="16384" width="9.140625" style="689"/>
  </cols>
  <sheetData>
    <row r="1" spans="1:20" ht="15" customHeight="1">
      <c r="C1" s="1512"/>
      <c r="D1" s="1512"/>
      <c r="E1" s="1512"/>
      <c r="F1" s="1512"/>
      <c r="G1" s="1512"/>
      <c r="H1" s="1512"/>
      <c r="I1" s="690"/>
      <c r="J1" s="1266" t="s">
        <v>526</v>
      </c>
      <c r="K1" s="1266"/>
      <c r="L1" s="1266"/>
    </row>
    <row r="2" spans="1:20" s="691" customFormat="1" ht="19.5" customHeight="1">
      <c r="A2" s="1513" t="s">
        <v>0</v>
      </c>
      <c r="B2" s="1513"/>
      <c r="C2" s="1513"/>
      <c r="D2" s="1513"/>
      <c r="E2" s="1513"/>
      <c r="F2" s="1513"/>
      <c r="G2" s="1513"/>
      <c r="H2" s="1513"/>
      <c r="I2" s="1513"/>
      <c r="J2" s="1513"/>
      <c r="K2" s="1513"/>
      <c r="L2" s="1513"/>
    </row>
    <row r="3" spans="1:20" s="691" customFormat="1" ht="19.5" customHeight="1">
      <c r="A3" s="1514" t="s">
        <v>546</v>
      </c>
      <c r="B3" s="1514"/>
      <c r="C3" s="1514"/>
      <c r="D3" s="1514"/>
      <c r="E3" s="1514"/>
      <c r="F3" s="1514"/>
      <c r="G3" s="1514"/>
      <c r="H3" s="1514"/>
      <c r="I3" s="1514"/>
      <c r="J3" s="1514"/>
      <c r="K3" s="1514"/>
      <c r="L3" s="1514"/>
    </row>
    <row r="4" spans="1:20" s="691" customFormat="1" ht="14.25" customHeight="1">
      <c r="A4" s="692"/>
      <c r="B4" s="692"/>
      <c r="C4" s="692"/>
      <c r="D4" s="692"/>
      <c r="E4" s="692"/>
      <c r="F4" s="692"/>
      <c r="G4" s="692"/>
      <c r="H4" s="692"/>
      <c r="I4" s="692"/>
      <c r="J4" s="692"/>
      <c r="K4" s="692"/>
    </row>
    <row r="5" spans="1:20" s="691" customFormat="1" ht="18" customHeight="1">
      <c r="A5" s="1515" t="s">
        <v>620</v>
      </c>
      <c r="B5" s="1515"/>
      <c r="C5" s="1515"/>
      <c r="D5" s="1515"/>
      <c r="E5" s="1515"/>
      <c r="F5" s="1515"/>
      <c r="G5" s="1515"/>
      <c r="H5" s="1515"/>
      <c r="I5" s="1515"/>
      <c r="J5" s="1515"/>
      <c r="K5" s="1515"/>
      <c r="L5" s="1515"/>
    </row>
    <row r="6" spans="1:20" ht="15.75">
      <c r="A6" s="1227" t="s">
        <v>745</v>
      </c>
      <c r="B6" s="1227"/>
      <c r="C6" s="1227"/>
      <c r="D6" s="693"/>
      <c r="E6" s="693"/>
      <c r="F6" s="693"/>
      <c r="G6" s="693"/>
      <c r="H6" s="693"/>
      <c r="I6" s="693"/>
      <c r="J6" s="693"/>
      <c r="K6" s="693"/>
    </row>
    <row r="7" spans="1:20" ht="19.5" customHeight="1">
      <c r="A7" s="1517" t="s">
        <v>66</v>
      </c>
      <c r="B7" s="1517" t="s">
        <v>67</v>
      </c>
      <c r="C7" s="1517" t="s">
        <v>68</v>
      </c>
      <c r="D7" s="1517" t="s">
        <v>146</v>
      </c>
      <c r="E7" s="1517"/>
      <c r="F7" s="1517"/>
      <c r="G7" s="1517"/>
      <c r="H7" s="1517"/>
      <c r="I7" s="1519" t="s">
        <v>230</v>
      </c>
      <c r="J7" s="1517" t="s">
        <v>69</v>
      </c>
      <c r="K7" s="1517" t="s">
        <v>471</v>
      </c>
      <c r="L7" s="1518" t="s">
        <v>70</v>
      </c>
      <c r="S7" s="694"/>
      <c r="T7" s="694"/>
    </row>
    <row r="8" spans="1:20" ht="21" customHeight="1">
      <c r="A8" s="1517"/>
      <c r="B8" s="1517"/>
      <c r="C8" s="1517"/>
      <c r="D8" s="1517" t="s">
        <v>71</v>
      </c>
      <c r="E8" s="1517" t="s">
        <v>72</v>
      </c>
      <c r="F8" s="1517"/>
      <c r="G8" s="1517"/>
      <c r="H8" s="1519" t="s">
        <v>73</v>
      </c>
      <c r="I8" s="1522"/>
      <c r="J8" s="1517"/>
      <c r="K8" s="1517"/>
      <c r="L8" s="1518"/>
    </row>
    <row r="9" spans="1:20" ht="30">
      <c r="A9" s="1517"/>
      <c r="B9" s="1517"/>
      <c r="C9" s="1517"/>
      <c r="D9" s="1517"/>
      <c r="E9" s="695" t="s">
        <v>74</v>
      </c>
      <c r="F9" s="695" t="s">
        <v>75</v>
      </c>
      <c r="G9" s="695" t="s">
        <v>19</v>
      </c>
      <c r="H9" s="1520"/>
      <c r="I9" s="1520"/>
      <c r="J9" s="1517"/>
      <c r="K9" s="1517"/>
      <c r="L9" s="1518"/>
    </row>
    <row r="10" spans="1:20" s="697" customFormat="1" ht="17.100000000000001" customHeight="1">
      <c r="A10" s="696">
        <v>1</v>
      </c>
      <c r="B10" s="696">
        <v>2</v>
      </c>
      <c r="C10" s="696">
        <v>3</v>
      </c>
      <c r="D10" s="696">
        <v>4</v>
      </c>
      <c r="E10" s="696">
        <v>5</v>
      </c>
      <c r="F10" s="696">
        <v>6</v>
      </c>
      <c r="G10" s="696">
        <v>7</v>
      </c>
      <c r="H10" s="696">
        <v>8</v>
      </c>
      <c r="I10" s="696">
        <v>9</v>
      </c>
      <c r="J10" s="696">
        <v>10</v>
      </c>
      <c r="K10" s="696">
        <v>11</v>
      </c>
      <c r="L10" s="696">
        <v>12</v>
      </c>
    </row>
    <row r="11" spans="1:20" ht="17.100000000000001" customHeight="1">
      <c r="A11" s="698">
        <v>1</v>
      </c>
      <c r="B11" s="699" t="s">
        <v>621</v>
      </c>
      <c r="C11" s="700">
        <v>30</v>
      </c>
      <c r="D11" s="700">
        <v>0</v>
      </c>
      <c r="E11" s="700">
        <v>5</v>
      </c>
      <c r="F11" s="700">
        <v>6</v>
      </c>
      <c r="G11" s="700">
        <f>SUM(E11:F11)</f>
        <v>11</v>
      </c>
      <c r="H11" s="700">
        <f>D11+G11</f>
        <v>11</v>
      </c>
      <c r="I11" s="700">
        <v>22</v>
      </c>
      <c r="J11" s="700">
        <f>C11-H11</f>
        <v>19</v>
      </c>
      <c r="K11" s="700">
        <v>25</v>
      </c>
      <c r="L11" s="701"/>
    </row>
    <row r="12" spans="1:20" ht="17.100000000000001" customHeight="1">
      <c r="A12" s="698">
        <v>2</v>
      </c>
      <c r="B12" s="699" t="s">
        <v>622</v>
      </c>
      <c r="C12" s="700">
        <v>31</v>
      </c>
      <c r="D12" s="700">
        <f>C12-4</f>
        <v>27</v>
      </c>
      <c r="E12" s="700">
        <v>4</v>
      </c>
      <c r="F12" s="700">
        <v>0</v>
      </c>
      <c r="G12" s="700">
        <f t="shared" ref="G12:G22" si="0">SUM(E12:F12)</f>
        <v>4</v>
      </c>
      <c r="H12" s="700">
        <f t="shared" ref="H12:H22" si="1">D12+G12</f>
        <v>31</v>
      </c>
      <c r="I12" s="700">
        <v>0</v>
      </c>
      <c r="J12" s="700">
        <f t="shared" ref="J12:J22" si="2">C12-H12</f>
        <v>0</v>
      </c>
      <c r="K12" s="700">
        <v>27</v>
      </c>
      <c r="L12" s="701"/>
    </row>
    <row r="13" spans="1:20" ht="17.100000000000001" customHeight="1">
      <c r="A13" s="698">
        <v>3</v>
      </c>
      <c r="B13" s="699" t="s">
        <v>623</v>
      </c>
      <c r="C13" s="700">
        <v>30</v>
      </c>
      <c r="D13" s="700">
        <v>12</v>
      </c>
      <c r="E13" s="700">
        <v>4</v>
      </c>
      <c r="F13" s="700">
        <v>4</v>
      </c>
      <c r="G13" s="700">
        <f t="shared" si="0"/>
        <v>8</v>
      </c>
      <c r="H13" s="700">
        <f t="shared" si="1"/>
        <v>20</v>
      </c>
      <c r="I13" s="700">
        <v>13</v>
      </c>
      <c r="J13" s="700">
        <f t="shared" si="2"/>
        <v>10</v>
      </c>
      <c r="K13" s="700">
        <v>26</v>
      </c>
      <c r="L13" s="701"/>
    </row>
    <row r="14" spans="1:20" ht="17.100000000000001" customHeight="1">
      <c r="A14" s="698">
        <v>4</v>
      </c>
      <c r="B14" s="699" t="s">
        <v>624</v>
      </c>
      <c r="C14" s="700">
        <v>31</v>
      </c>
      <c r="D14" s="700">
        <v>0</v>
      </c>
      <c r="E14" s="700">
        <v>5</v>
      </c>
      <c r="F14" s="700">
        <v>4</v>
      </c>
      <c r="G14" s="700">
        <f t="shared" si="0"/>
        <v>9</v>
      </c>
      <c r="H14" s="700">
        <f t="shared" si="1"/>
        <v>9</v>
      </c>
      <c r="I14" s="700">
        <v>26</v>
      </c>
      <c r="J14" s="700">
        <f t="shared" si="2"/>
        <v>22</v>
      </c>
      <c r="K14" s="700">
        <v>27</v>
      </c>
      <c r="L14" s="701"/>
    </row>
    <row r="15" spans="1:20" ht="17.100000000000001" customHeight="1">
      <c r="A15" s="698">
        <v>5</v>
      </c>
      <c r="B15" s="699" t="s">
        <v>625</v>
      </c>
      <c r="C15" s="700">
        <v>31</v>
      </c>
      <c r="D15" s="700">
        <v>0</v>
      </c>
      <c r="E15" s="700">
        <v>4</v>
      </c>
      <c r="F15" s="700">
        <v>4</v>
      </c>
      <c r="G15" s="700">
        <f t="shared" si="0"/>
        <v>8</v>
      </c>
      <c r="H15" s="700">
        <f t="shared" si="1"/>
        <v>8</v>
      </c>
      <c r="I15" s="700">
        <v>25</v>
      </c>
      <c r="J15" s="700">
        <f t="shared" si="2"/>
        <v>23</v>
      </c>
      <c r="K15" s="700">
        <v>27</v>
      </c>
      <c r="L15" s="701"/>
    </row>
    <row r="16" spans="1:20" ht="17.100000000000001" customHeight="1">
      <c r="A16" s="698">
        <v>6</v>
      </c>
      <c r="B16" s="699" t="s">
        <v>626</v>
      </c>
      <c r="C16" s="698">
        <v>30</v>
      </c>
      <c r="D16" s="700">
        <v>0</v>
      </c>
      <c r="E16" s="700">
        <v>5</v>
      </c>
      <c r="F16" s="700">
        <v>5</v>
      </c>
      <c r="G16" s="700">
        <f t="shared" si="0"/>
        <v>10</v>
      </c>
      <c r="H16" s="700">
        <f t="shared" si="1"/>
        <v>10</v>
      </c>
      <c r="I16" s="700">
        <v>23</v>
      </c>
      <c r="J16" s="700">
        <f t="shared" si="2"/>
        <v>20</v>
      </c>
      <c r="K16" s="700">
        <v>25</v>
      </c>
      <c r="L16" s="699"/>
    </row>
    <row r="17" spans="1:12" ht="17.100000000000001" customHeight="1">
      <c r="A17" s="698">
        <v>7</v>
      </c>
      <c r="B17" s="699" t="s">
        <v>627</v>
      </c>
      <c r="C17" s="698">
        <v>31</v>
      </c>
      <c r="D17" s="700">
        <v>4</v>
      </c>
      <c r="E17" s="700">
        <v>4</v>
      </c>
      <c r="F17" s="700">
        <v>3</v>
      </c>
      <c r="G17" s="700">
        <f t="shared" si="0"/>
        <v>7</v>
      </c>
      <c r="H17" s="700">
        <f t="shared" si="1"/>
        <v>11</v>
      </c>
      <c r="I17" s="700">
        <v>21</v>
      </c>
      <c r="J17" s="700">
        <f t="shared" si="2"/>
        <v>20</v>
      </c>
      <c r="K17" s="700">
        <v>27</v>
      </c>
      <c r="L17" s="699"/>
    </row>
    <row r="18" spans="1:12" ht="17.100000000000001" customHeight="1">
      <c r="A18" s="698">
        <v>8</v>
      </c>
      <c r="B18" s="699" t="s">
        <v>628</v>
      </c>
      <c r="C18" s="698">
        <v>30</v>
      </c>
      <c r="D18" s="700">
        <v>5</v>
      </c>
      <c r="E18" s="700">
        <v>4</v>
      </c>
      <c r="F18" s="700">
        <v>3</v>
      </c>
      <c r="G18" s="700">
        <f t="shared" si="0"/>
        <v>7</v>
      </c>
      <c r="H18" s="700">
        <f t="shared" si="1"/>
        <v>12</v>
      </c>
      <c r="I18" s="700">
        <v>18</v>
      </c>
      <c r="J18" s="700">
        <f t="shared" si="2"/>
        <v>18</v>
      </c>
      <c r="K18" s="700">
        <v>26</v>
      </c>
      <c r="L18" s="699"/>
    </row>
    <row r="19" spans="1:12" ht="17.100000000000001" customHeight="1">
      <c r="A19" s="698">
        <v>9</v>
      </c>
      <c r="B19" s="699" t="s">
        <v>629</v>
      </c>
      <c r="C19" s="698">
        <v>31</v>
      </c>
      <c r="D19" s="700">
        <v>3</v>
      </c>
      <c r="E19" s="700">
        <v>5</v>
      </c>
      <c r="F19" s="700">
        <v>6</v>
      </c>
      <c r="G19" s="700">
        <f t="shared" si="0"/>
        <v>11</v>
      </c>
      <c r="H19" s="700">
        <f t="shared" si="1"/>
        <v>14</v>
      </c>
      <c r="I19" s="700">
        <v>22</v>
      </c>
      <c r="J19" s="700">
        <f t="shared" si="2"/>
        <v>17</v>
      </c>
      <c r="K19" s="700">
        <v>26</v>
      </c>
      <c r="L19" s="699"/>
    </row>
    <row r="20" spans="1:12" ht="17.100000000000001" customHeight="1">
      <c r="A20" s="698">
        <v>10</v>
      </c>
      <c r="B20" s="699" t="s">
        <v>630</v>
      </c>
      <c r="C20" s="698">
        <v>31</v>
      </c>
      <c r="D20" s="700">
        <v>0</v>
      </c>
      <c r="E20" s="700">
        <v>4</v>
      </c>
      <c r="F20" s="700">
        <v>4</v>
      </c>
      <c r="G20" s="700">
        <f t="shared" si="0"/>
        <v>8</v>
      </c>
      <c r="H20" s="700">
        <f t="shared" si="1"/>
        <v>8</v>
      </c>
      <c r="I20" s="700">
        <v>26</v>
      </c>
      <c r="J20" s="700">
        <f t="shared" si="2"/>
        <v>23</v>
      </c>
      <c r="K20" s="700">
        <v>27</v>
      </c>
      <c r="L20" s="699"/>
    </row>
    <row r="21" spans="1:12" ht="17.100000000000001" customHeight="1">
      <c r="A21" s="698">
        <v>11</v>
      </c>
      <c r="B21" s="699" t="s">
        <v>631</v>
      </c>
      <c r="C21" s="698">
        <v>28</v>
      </c>
      <c r="D21" s="700">
        <v>0</v>
      </c>
      <c r="E21" s="700">
        <v>4</v>
      </c>
      <c r="F21" s="700">
        <v>1</v>
      </c>
      <c r="G21" s="700">
        <f t="shared" si="0"/>
        <v>5</v>
      </c>
      <c r="H21" s="700">
        <f t="shared" si="1"/>
        <v>5</v>
      </c>
      <c r="I21" s="700">
        <v>24</v>
      </c>
      <c r="J21" s="700">
        <f t="shared" si="2"/>
        <v>23</v>
      </c>
      <c r="K21" s="700">
        <v>24</v>
      </c>
      <c r="L21" s="699"/>
    </row>
    <row r="22" spans="1:12" ht="17.100000000000001" customHeight="1">
      <c r="A22" s="698">
        <v>12</v>
      </c>
      <c r="B22" s="699" t="s">
        <v>632</v>
      </c>
      <c r="C22" s="698">
        <v>31</v>
      </c>
      <c r="D22" s="700">
        <v>0</v>
      </c>
      <c r="E22" s="700">
        <v>5</v>
      </c>
      <c r="F22" s="700">
        <v>1</v>
      </c>
      <c r="G22" s="700">
        <f t="shared" si="0"/>
        <v>6</v>
      </c>
      <c r="H22" s="700">
        <f t="shared" si="1"/>
        <v>6</v>
      </c>
      <c r="I22" s="700">
        <v>25</v>
      </c>
      <c r="J22" s="700">
        <f t="shared" si="2"/>
        <v>25</v>
      </c>
      <c r="K22" s="700">
        <v>26</v>
      </c>
      <c r="L22" s="699"/>
    </row>
    <row r="23" spans="1:12" s="703" customFormat="1" ht="17.100000000000001" customHeight="1">
      <c r="A23" s="702"/>
      <c r="B23" s="702" t="s">
        <v>19</v>
      </c>
      <c r="C23" s="695">
        <f>SUM(C11:C22)</f>
        <v>365</v>
      </c>
      <c r="D23" s="695">
        <f t="shared" ref="D23:K23" si="3">SUM(D11:D22)</f>
        <v>51</v>
      </c>
      <c r="E23" s="695">
        <f t="shared" si="3"/>
        <v>53</v>
      </c>
      <c r="F23" s="695">
        <f t="shared" si="3"/>
        <v>41</v>
      </c>
      <c r="G23" s="695">
        <f t="shared" si="3"/>
        <v>94</v>
      </c>
      <c r="H23" s="695">
        <f t="shared" si="3"/>
        <v>145</v>
      </c>
      <c r="I23" s="695">
        <f t="shared" si="3"/>
        <v>245</v>
      </c>
      <c r="J23" s="695">
        <f t="shared" si="3"/>
        <v>220</v>
      </c>
      <c r="K23" s="695">
        <f t="shared" si="3"/>
        <v>313</v>
      </c>
      <c r="L23" s="702"/>
    </row>
    <row r="24" spans="1:12" s="706" customFormat="1" ht="11.25" customHeight="1">
      <c r="A24" s="704"/>
      <c r="B24" s="63"/>
      <c r="C24" s="705"/>
      <c r="D24" s="704"/>
      <c r="E24" s="704"/>
      <c r="F24" s="704"/>
      <c r="G24" s="704"/>
      <c r="H24" s="704"/>
      <c r="I24" s="704"/>
      <c r="J24" s="704"/>
      <c r="K24" s="704"/>
    </row>
    <row r="25" spans="1:12" ht="15">
      <c r="A25" s="707" t="s">
        <v>96</v>
      </c>
      <c r="B25" s="707"/>
      <c r="C25" s="707"/>
      <c r="D25" s="707"/>
      <c r="E25" s="707"/>
      <c r="F25" s="707"/>
      <c r="G25" s="707"/>
      <c r="H25" s="707"/>
      <c r="I25" s="707"/>
      <c r="J25" s="707"/>
    </row>
    <row r="26" spans="1:12" ht="15">
      <c r="A26" s="707"/>
      <c r="B26" s="707"/>
      <c r="C26" s="707"/>
      <c r="D26" s="707"/>
      <c r="E26" s="707"/>
      <c r="F26" s="707"/>
      <c r="G26" s="707"/>
      <c r="H26" s="707"/>
      <c r="I26" s="707"/>
      <c r="J26" s="707"/>
    </row>
    <row r="27" spans="1:12" ht="15">
      <c r="A27" s="707"/>
      <c r="B27" s="707"/>
      <c r="C27" s="707"/>
      <c r="D27" s="707"/>
      <c r="E27" s="707"/>
      <c r="F27" s="707"/>
      <c r="G27" s="707"/>
      <c r="H27" s="707"/>
      <c r="I27" s="707"/>
      <c r="J27" s="707"/>
    </row>
    <row r="28" spans="1:12" ht="15">
      <c r="A28" s="707" t="s">
        <v>12</v>
      </c>
      <c r="B28" s="707"/>
      <c r="C28" s="707"/>
      <c r="D28" s="707"/>
      <c r="E28" s="707"/>
      <c r="F28" s="707"/>
      <c r="G28" s="707"/>
      <c r="H28" s="707"/>
      <c r="I28" s="707"/>
      <c r="J28" s="1521" t="s">
        <v>13</v>
      </c>
      <c r="K28" s="1521"/>
    </row>
    <row r="29" spans="1:12" ht="15">
      <c r="A29" s="1516" t="s">
        <v>14</v>
      </c>
      <c r="B29" s="1516"/>
      <c r="C29" s="1516"/>
      <c r="D29" s="1516"/>
      <c r="E29" s="1516"/>
      <c r="F29" s="1516"/>
      <c r="G29" s="1516"/>
      <c r="H29" s="1516"/>
      <c r="I29" s="1516"/>
      <c r="J29" s="1516"/>
      <c r="K29" s="1516"/>
    </row>
    <row r="30" spans="1:12" ht="15">
      <c r="A30" s="1516" t="s">
        <v>20</v>
      </c>
      <c r="B30" s="1516"/>
      <c r="C30" s="1516"/>
      <c r="D30" s="1516"/>
      <c r="E30" s="1516"/>
      <c r="F30" s="1516"/>
      <c r="G30" s="1516"/>
      <c r="H30" s="1516"/>
      <c r="I30" s="1516"/>
      <c r="J30" s="1516"/>
      <c r="K30" s="1516"/>
    </row>
    <row r="31" spans="1:12" ht="15">
      <c r="A31" s="707"/>
      <c r="B31" s="707"/>
      <c r="C31" s="707"/>
      <c r="D31" s="707"/>
      <c r="E31" s="707"/>
      <c r="F31" s="707"/>
      <c r="G31" s="707"/>
      <c r="H31" s="707" t="s">
        <v>76</v>
      </c>
      <c r="I31" s="707"/>
      <c r="J31" s="707"/>
      <c r="K31" s="707"/>
    </row>
  </sheetData>
  <mergeCells count="20">
    <mergeCell ref="A29:K29"/>
    <mergeCell ref="A30:K30"/>
    <mergeCell ref="K7:K9"/>
    <mergeCell ref="L7:L9"/>
    <mergeCell ref="D8:D9"/>
    <mergeCell ref="E8:G8"/>
    <mergeCell ref="H8:H9"/>
    <mergeCell ref="J28:K28"/>
    <mergeCell ref="A7:A9"/>
    <mergeCell ref="B7:B9"/>
    <mergeCell ref="C7:C9"/>
    <mergeCell ref="D7:H7"/>
    <mergeCell ref="I7:I9"/>
    <mergeCell ref="J7:J9"/>
    <mergeCell ref="A6:C6"/>
    <mergeCell ref="C1:H1"/>
    <mergeCell ref="J1:L1"/>
    <mergeCell ref="A2:L2"/>
    <mergeCell ref="A3:L3"/>
    <mergeCell ref="A5:L5"/>
  </mergeCells>
  <printOptions horizontalCentered="1"/>
  <pageMargins left="0.70866141732283472" right="0.70866141732283472" top="0.23622047244094491" bottom="0" header="0.31496062992125984" footer="0.31496062992125984"/>
  <pageSetup paperSize="9" scale="84" orientation="landscape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32"/>
  <sheetViews>
    <sheetView view="pageBreakPreview" topLeftCell="A10" zoomScaleSheetLayoutView="100" workbookViewId="0">
      <selection activeCell="J23" sqref="J23"/>
    </sheetView>
  </sheetViews>
  <sheetFormatPr defaultColWidth="9.140625" defaultRowHeight="14.25"/>
  <cols>
    <col min="1" max="1" width="4.7109375" style="689" customWidth="1"/>
    <col min="2" max="2" width="14.7109375" style="689" customWidth="1"/>
    <col min="3" max="3" width="11.7109375" style="689" customWidth="1"/>
    <col min="4" max="4" width="12" style="689" customWidth="1"/>
    <col min="5" max="5" width="11.85546875" style="689" customWidth="1"/>
    <col min="6" max="6" width="18.85546875" style="689" customWidth="1"/>
    <col min="7" max="7" width="10.140625" style="689" customWidth="1"/>
    <col min="8" max="8" width="14.7109375" style="689" customWidth="1"/>
    <col min="9" max="9" width="15.28515625" style="689" customWidth="1"/>
    <col min="10" max="10" width="14.7109375" style="689" customWidth="1"/>
    <col min="11" max="11" width="11.85546875" style="689" customWidth="1"/>
    <col min="12" max="16384" width="9.140625" style="689"/>
  </cols>
  <sheetData>
    <row r="1" spans="1:19" ht="15" customHeight="1">
      <c r="C1" s="1512"/>
      <c r="D1" s="1512"/>
      <c r="E1" s="1512"/>
      <c r="F1" s="1512"/>
      <c r="G1" s="1512"/>
      <c r="H1" s="1512"/>
      <c r="I1" s="690"/>
      <c r="J1" s="1266" t="s">
        <v>527</v>
      </c>
      <c r="K1" s="1266"/>
    </row>
    <row r="2" spans="1:19" s="691" customFormat="1" ht="19.5" customHeight="1">
      <c r="A2" s="1513" t="s">
        <v>0</v>
      </c>
      <c r="B2" s="1513"/>
      <c r="C2" s="1513"/>
      <c r="D2" s="1513"/>
      <c r="E2" s="1513"/>
      <c r="F2" s="1513"/>
      <c r="G2" s="1513"/>
      <c r="H2" s="1513"/>
      <c r="I2" s="1513"/>
      <c r="J2" s="1513"/>
      <c r="K2" s="1513"/>
    </row>
    <row r="3" spans="1:19" s="691" customFormat="1" ht="19.5" customHeight="1">
      <c r="A3" s="1514" t="s">
        <v>546</v>
      </c>
      <c r="B3" s="1514"/>
      <c r="C3" s="1514"/>
      <c r="D3" s="1514"/>
      <c r="E3" s="1514"/>
      <c r="F3" s="1514"/>
      <c r="G3" s="1514"/>
      <c r="H3" s="1514"/>
      <c r="I3" s="1514"/>
      <c r="J3" s="1514"/>
      <c r="K3" s="1514"/>
    </row>
    <row r="4" spans="1:19" s="691" customFormat="1" ht="14.25" customHeight="1">
      <c r="A4" s="692"/>
      <c r="B4" s="692"/>
      <c r="C4" s="692"/>
      <c r="D4" s="692"/>
      <c r="E4" s="692"/>
      <c r="F4" s="692"/>
      <c r="G4" s="692"/>
      <c r="H4" s="692"/>
      <c r="I4" s="692"/>
      <c r="J4" s="692"/>
    </row>
    <row r="5" spans="1:19" s="691" customFormat="1" ht="18" customHeight="1">
      <c r="A5" s="1515" t="s">
        <v>633</v>
      </c>
      <c r="B5" s="1515"/>
      <c r="C5" s="1515"/>
      <c r="D5" s="1515"/>
      <c r="E5" s="1515"/>
      <c r="F5" s="1515"/>
      <c r="G5" s="1515"/>
      <c r="H5" s="1515"/>
      <c r="I5" s="1515"/>
      <c r="J5" s="1515"/>
      <c r="K5" s="1515"/>
    </row>
    <row r="6" spans="1:19" ht="15.75">
      <c r="A6" s="1227" t="s">
        <v>745</v>
      </c>
      <c r="B6" s="1227"/>
      <c r="C6" s="1227"/>
      <c r="D6" s="708"/>
      <c r="E6" s="708"/>
      <c r="F6" s="708"/>
      <c r="G6" s="708"/>
      <c r="H6" s="708"/>
      <c r="I6" s="709"/>
      <c r="J6" s="709"/>
    </row>
    <row r="7" spans="1:19" ht="17.25" customHeight="1">
      <c r="A7" s="1517" t="s">
        <v>66</v>
      </c>
      <c r="B7" s="1517" t="s">
        <v>67</v>
      </c>
      <c r="C7" s="1517" t="s">
        <v>68</v>
      </c>
      <c r="D7" s="1517" t="s">
        <v>146</v>
      </c>
      <c r="E7" s="1517"/>
      <c r="F7" s="1517"/>
      <c r="G7" s="1517"/>
      <c r="H7" s="1517"/>
      <c r="I7" s="1519" t="s">
        <v>230</v>
      </c>
      <c r="J7" s="1517" t="s">
        <v>69</v>
      </c>
      <c r="K7" s="1517" t="s">
        <v>213</v>
      </c>
    </row>
    <row r="8" spans="1:19" ht="16.5" customHeight="1">
      <c r="A8" s="1517"/>
      <c r="B8" s="1517"/>
      <c r="C8" s="1517"/>
      <c r="D8" s="1517" t="s">
        <v>71</v>
      </c>
      <c r="E8" s="1517" t="s">
        <v>72</v>
      </c>
      <c r="F8" s="1517"/>
      <c r="G8" s="1517"/>
      <c r="H8" s="1519" t="s">
        <v>73</v>
      </c>
      <c r="I8" s="1522"/>
      <c r="J8" s="1517"/>
      <c r="K8" s="1517"/>
      <c r="R8" s="694"/>
      <c r="S8" s="694"/>
    </row>
    <row r="9" spans="1:19" ht="33.75" customHeight="1">
      <c r="A9" s="1517"/>
      <c r="B9" s="1517"/>
      <c r="C9" s="1517"/>
      <c r="D9" s="1517"/>
      <c r="E9" s="695" t="s">
        <v>74</v>
      </c>
      <c r="F9" s="695" t="s">
        <v>75</v>
      </c>
      <c r="G9" s="695" t="s">
        <v>19</v>
      </c>
      <c r="H9" s="1520"/>
      <c r="I9" s="1520"/>
      <c r="J9" s="1517"/>
      <c r="K9" s="1517"/>
    </row>
    <row r="10" spans="1:19" s="706" customFormat="1" ht="17.100000000000001" customHeight="1">
      <c r="A10" s="696">
        <v>1</v>
      </c>
      <c r="B10" s="696">
        <v>2</v>
      </c>
      <c r="C10" s="696">
        <v>3</v>
      </c>
      <c r="D10" s="696">
        <v>4</v>
      </c>
      <c r="E10" s="696">
        <v>5</v>
      </c>
      <c r="F10" s="696">
        <v>6</v>
      </c>
      <c r="G10" s="696">
        <v>7</v>
      </c>
      <c r="H10" s="696">
        <v>8</v>
      </c>
      <c r="I10" s="696">
        <v>9</v>
      </c>
      <c r="J10" s="696">
        <v>10</v>
      </c>
      <c r="K10" s="710">
        <v>11</v>
      </c>
    </row>
    <row r="11" spans="1:19" ht="17.100000000000001" customHeight="1">
      <c r="A11" s="698">
        <v>1</v>
      </c>
      <c r="B11" s="699" t="s">
        <v>621</v>
      </c>
      <c r="C11" s="700">
        <v>30</v>
      </c>
      <c r="D11" s="700">
        <v>0</v>
      </c>
      <c r="E11" s="700">
        <v>5</v>
      </c>
      <c r="F11" s="700">
        <v>6</v>
      </c>
      <c r="G11" s="700">
        <v>11</v>
      </c>
      <c r="H11" s="700">
        <f>D11+G11</f>
        <v>11</v>
      </c>
      <c r="I11" s="700">
        <v>22</v>
      </c>
      <c r="J11" s="700">
        <f>C11-H11</f>
        <v>19</v>
      </c>
      <c r="K11" s="701"/>
    </row>
    <row r="12" spans="1:19" ht="17.100000000000001" customHeight="1">
      <c r="A12" s="698">
        <v>2</v>
      </c>
      <c r="B12" s="699" t="s">
        <v>622</v>
      </c>
      <c r="C12" s="700">
        <v>31</v>
      </c>
      <c r="D12" s="700">
        <v>27</v>
      </c>
      <c r="E12" s="700">
        <v>4</v>
      </c>
      <c r="F12" s="700">
        <v>0</v>
      </c>
      <c r="G12" s="700">
        <v>4</v>
      </c>
      <c r="H12" s="700">
        <f t="shared" ref="H12:H22" si="0">D12+G12</f>
        <v>31</v>
      </c>
      <c r="I12" s="700">
        <v>0</v>
      </c>
      <c r="J12" s="700">
        <f t="shared" ref="J12:J22" si="1">C12-H12</f>
        <v>0</v>
      </c>
      <c r="K12" s="701"/>
    </row>
    <row r="13" spans="1:19" ht="17.100000000000001" customHeight="1">
      <c r="A13" s="698">
        <v>3</v>
      </c>
      <c r="B13" s="699" t="s">
        <v>623</v>
      </c>
      <c r="C13" s="700">
        <v>30</v>
      </c>
      <c r="D13" s="700">
        <v>12</v>
      </c>
      <c r="E13" s="700">
        <v>4</v>
      </c>
      <c r="F13" s="700">
        <v>4</v>
      </c>
      <c r="G13" s="700">
        <v>8</v>
      </c>
      <c r="H13" s="700">
        <f t="shared" si="0"/>
        <v>20</v>
      </c>
      <c r="I13" s="700">
        <v>13</v>
      </c>
      <c r="J13" s="700">
        <f t="shared" si="1"/>
        <v>10</v>
      </c>
      <c r="K13" s="699"/>
    </row>
    <row r="14" spans="1:19" ht="17.100000000000001" customHeight="1">
      <c r="A14" s="698">
        <v>4</v>
      </c>
      <c r="B14" s="699" t="s">
        <v>624</v>
      </c>
      <c r="C14" s="700">
        <v>31</v>
      </c>
      <c r="D14" s="700">
        <v>0</v>
      </c>
      <c r="E14" s="700">
        <v>5</v>
      </c>
      <c r="F14" s="700">
        <v>4</v>
      </c>
      <c r="G14" s="700">
        <v>9</v>
      </c>
      <c r="H14" s="700">
        <f t="shared" si="0"/>
        <v>9</v>
      </c>
      <c r="I14" s="700">
        <v>26</v>
      </c>
      <c r="J14" s="700">
        <f t="shared" si="1"/>
        <v>22</v>
      </c>
      <c r="K14" s="699"/>
    </row>
    <row r="15" spans="1:19" ht="17.100000000000001" customHeight="1">
      <c r="A15" s="698">
        <v>5</v>
      </c>
      <c r="B15" s="699" t="s">
        <v>625</v>
      </c>
      <c r="C15" s="700">
        <v>31</v>
      </c>
      <c r="D15" s="700">
        <v>0</v>
      </c>
      <c r="E15" s="700">
        <v>4</v>
      </c>
      <c r="F15" s="700">
        <v>4</v>
      </c>
      <c r="G15" s="700">
        <v>8</v>
      </c>
      <c r="H15" s="700">
        <f t="shared" si="0"/>
        <v>8</v>
      </c>
      <c r="I15" s="700">
        <v>25</v>
      </c>
      <c r="J15" s="700">
        <f t="shared" si="1"/>
        <v>23</v>
      </c>
      <c r="K15" s="699"/>
    </row>
    <row r="16" spans="1:19" ht="17.100000000000001" customHeight="1">
      <c r="A16" s="698">
        <v>6</v>
      </c>
      <c r="B16" s="699" t="s">
        <v>626</v>
      </c>
      <c r="C16" s="698">
        <v>30</v>
      </c>
      <c r="D16" s="700">
        <v>0</v>
      </c>
      <c r="E16" s="700">
        <v>5</v>
      </c>
      <c r="F16" s="700">
        <v>5</v>
      </c>
      <c r="G16" s="700">
        <v>10</v>
      </c>
      <c r="H16" s="700">
        <f t="shared" si="0"/>
        <v>10</v>
      </c>
      <c r="I16" s="700">
        <v>23</v>
      </c>
      <c r="J16" s="700">
        <f t="shared" si="1"/>
        <v>20</v>
      </c>
      <c r="K16" s="699"/>
    </row>
    <row r="17" spans="1:11" ht="17.100000000000001" customHeight="1">
      <c r="A17" s="698">
        <v>7</v>
      </c>
      <c r="B17" s="699" t="s">
        <v>627</v>
      </c>
      <c r="C17" s="698">
        <v>31</v>
      </c>
      <c r="D17" s="700">
        <v>4</v>
      </c>
      <c r="E17" s="700">
        <v>4</v>
      </c>
      <c r="F17" s="700">
        <v>3</v>
      </c>
      <c r="G17" s="700">
        <v>7</v>
      </c>
      <c r="H17" s="700">
        <f t="shared" si="0"/>
        <v>11</v>
      </c>
      <c r="I17" s="700">
        <v>21</v>
      </c>
      <c r="J17" s="700">
        <f t="shared" si="1"/>
        <v>20</v>
      </c>
      <c r="K17" s="699"/>
    </row>
    <row r="18" spans="1:11" ht="17.100000000000001" customHeight="1">
      <c r="A18" s="698">
        <v>8</v>
      </c>
      <c r="B18" s="699" t="s">
        <v>628</v>
      </c>
      <c r="C18" s="698">
        <v>30</v>
      </c>
      <c r="D18" s="700">
        <v>5</v>
      </c>
      <c r="E18" s="700">
        <v>4</v>
      </c>
      <c r="F18" s="700">
        <v>3</v>
      </c>
      <c r="G18" s="700">
        <v>7</v>
      </c>
      <c r="H18" s="700">
        <f t="shared" si="0"/>
        <v>12</v>
      </c>
      <c r="I18" s="700">
        <v>18</v>
      </c>
      <c r="J18" s="700">
        <f t="shared" si="1"/>
        <v>18</v>
      </c>
      <c r="K18" s="699"/>
    </row>
    <row r="19" spans="1:11" ht="17.100000000000001" customHeight="1">
      <c r="A19" s="698">
        <v>9</v>
      </c>
      <c r="B19" s="699" t="s">
        <v>629</v>
      </c>
      <c r="C19" s="698">
        <v>31</v>
      </c>
      <c r="D19" s="700">
        <v>3</v>
      </c>
      <c r="E19" s="700">
        <v>5</v>
      </c>
      <c r="F19" s="700">
        <v>6</v>
      </c>
      <c r="G19" s="700">
        <v>11</v>
      </c>
      <c r="H19" s="700">
        <f t="shared" si="0"/>
        <v>14</v>
      </c>
      <c r="I19" s="700">
        <v>22</v>
      </c>
      <c r="J19" s="700">
        <f t="shared" si="1"/>
        <v>17</v>
      </c>
      <c r="K19" s="699"/>
    </row>
    <row r="20" spans="1:11" ht="17.100000000000001" customHeight="1">
      <c r="A20" s="698">
        <v>10</v>
      </c>
      <c r="B20" s="699" t="s">
        <v>630</v>
      </c>
      <c r="C20" s="698">
        <v>31</v>
      </c>
      <c r="D20" s="700">
        <v>0</v>
      </c>
      <c r="E20" s="700">
        <v>4</v>
      </c>
      <c r="F20" s="700">
        <v>4</v>
      </c>
      <c r="G20" s="700">
        <v>8</v>
      </c>
      <c r="H20" s="700">
        <f t="shared" si="0"/>
        <v>8</v>
      </c>
      <c r="I20" s="700">
        <v>26</v>
      </c>
      <c r="J20" s="700">
        <f t="shared" si="1"/>
        <v>23</v>
      </c>
      <c r="K20" s="699"/>
    </row>
    <row r="21" spans="1:11" ht="17.100000000000001" customHeight="1">
      <c r="A21" s="698">
        <v>11</v>
      </c>
      <c r="B21" s="699" t="s">
        <v>631</v>
      </c>
      <c r="C21" s="698">
        <v>28</v>
      </c>
      <c r="D21" s="700">
        <v>0</v>
      </c>
      <c r="E21" s="700">
        <v>4</v>
      </c>
      <c r="F21" s="700">
        <v>1</v>
      </c>
      <c r="G21" s="700">
        <v>5</v>
      </c>
      <c r="H21" s="700">
        <f t="shared" si="0"/>
        <v>5</v>
      </c>
      <c r="I21" s="700">
        <v>24</v>
      </c>
      <c r="J21" s="700">
        <f t="shared" si="1"/>
        <v>23</v>
      </c>
      <c r="K21" s="699"/>
    </row>
    <row r="22" spans="1:11" ht="17.100000000000001" customHeight="1">
      <c r="A22" s="698">
        <v>12</v>
      </c>
      <c r="B22" s="699" t="s">
        <v>632</v>
      </c>
      <c r="C22" s="698">
        <v>31</v>
      </c>
      <c r="D22" s="700">
        <v>0</v>
      </c>
      <c r="E22" s="700">
        <v>5</v>
      </c>
      <c r="F22" s="700">
        <v>1</v>
      </c>
      <c r="G22" s="700">
        <v>6</v>
      </c>
      <c r="H22" s="700">
        <f t="shared" si="0"/>
        <v>6</v>
      </c>
      <c r="I22" s="700">
        <v>25</v>
      </c>
      <c r="J22" s="700">
        <f t="shared" si="1"/>
        <v>25</v>
      </c>
      <c r="K22" s="699"/>
    </row>
    <row r="23" spans="1:11" s="703" customFormat="1" ht="17.100000000000001" customHeight="1">
      <c r="A23" s="702"/>
      <c r="B23" s="702" t="s">
        <v>19</v>
      </c>
      <c r="C23" s="695">
        <f>SUM(C11:C22)</f>
        <v>365</v>
      </c>
      <c r="D23" s="695">
        <f t="shared" ref="D23:J23" si="2">SUM(D11:D22)</f>
        <v>51</v>
      </c>
      <c r="E23" s="695">
        <f t="shared" si="2"/>
        <v>53</v>
      </c>
      <c r="F23" s="695">
        <f t="shared" si="2"/>
        <v>41</v>
      </c>
      <c r="G23" s="695">
        <f t="shared" si="2"/>
        <v>94</v>
      </c>
      <c r="H23" s="695">
        <f t="shared" si="2"/>
        <v>145</v>
      </c>
      <c r="I23" s="695">
        <f t="shared" si="2"/>
        <v>245</v>
      </c>
      <c r="J23" s="695">
        <f t="shared" si="2"/>
        <v>220</v>
      </c>
      <c r="K23" s="702"/>
    </row>
    <row r="24" spans="1:11" s="706" customFormat="1" ht="11.25" customHeight="1">
      <c r="A24" s="704"/>
      <c r="B24" s="63"/>
      <c r="C24" s="705"/>
      <c r="D24" s="704"/>
      <c r="E24" s="704"/>
      <c r="F24" s="704"/>
      <c r="G24" s="704"/>
      <c r="H24" s="704"/>
      <c r="I24" s="704"/>
      <c r="J24" s="704"/>
      <c r="K24" s="704"/>
    </row>
    <row r="25" spans="1:11" ht="15">
      <c r="A25" s="707" t="s">
        <v>96</v>
      </c>
      <c r="B25" s="707"/>
      <c r="C25" s="707"/>
      <c r="D25" s="707"/>
      <c r="E25" s="707"/>
      <c r="F25" s="707"/>
      <c r="G25" s="707"/>
      <c r="H25" s="707"/>
      <c r="I25" s="707"/>
      <c r="J25" s="707"/>
    </row>
    <row r="26" spans="1:11" ht="15">
      <c r="A26" s="707"/>
      <c r="B26" s="707"/>
      <c r="C26" s="707"/>
      <c r="D26" s="707"/>
      <c r="E26" s="707"/>
      <c r="F26" s="707"/>
      <c r="G26" s="707"/>
      <c r="H26" s="707"/>
      <c r="I26" s="707"/>
      <c r="J26" s="707"/>
    </row>
    <row r="27" spans="1:11" ht="15">
      <c r="A27" s="707"/>
      <c r="B27" s="707"/>
      <c r="C27" s="707"/>
      <c r="D27" s="707"/>
      <c r="E27" s="707"/>
      <c r="F27" s="707"/>
      <c r="G27" s="707"/>
      <c r="H27" s="707"/>
      <c r="I27" s="707"/>
      <c r="J27" s="707"/>
    </row>
    <row r="28" spans="1:11">
      <c r="D28" s="689" t="s">
        <v>11</v>
      </c>
    </row>
    <row r="29" spans="1:11" ht="15">
      <c r="A29" s="707" t="s">
        <v>12</v>
      </c>
      <c r="B29" s="707"/>
      <c r="C29" s="707"/>
      <c r="D29" s="707"/>
      <c r="E29" s="707"/>
      <c r="F29" s="707"/>
      <c r="G29" s="707"/>
      <c r="H29" s="707"/>
      <c r="I29" s="707"/>
      <c r="J29" s="711" t="s">
        <v>13</v>
      </c>
    </row>
    <row r="30" spans="1:11" ht="15">
      <c r="A30" s="1516" t="s">
        <v>14</v>
      </c>
      <c r="B30" s="1516"/>
      <c r="C30" s="1516"/>
      <c r="D30" s="1516"/>
      <c r="E30" s="1516"/>
      <c r="F30" s="1516"/>
      <c r="G30" s="1516"/>
      <c r="H30" s="1516"/>
      <c r="I30" s="1516"/>
      <c r="J30" s="1516"/>
    </row>
    <row r="31" spans="1:11" ht="15">
      <c r="A31" s="1516" t="s">
        <v>20</v>
      </c>
      <c r="B31" s="1516"/>
      <c r="C31" s="1516"/>
      <c r="D31" s="1516"/>
      <c r="E31" s="1516"/>
      <c r="F31" s="1516"/>
      <c r="G31" s="1516"/>
      <c r="H31" s="1516"/>
      <c r="I31" s="1516"/>
      <c r="J31" s="1516"/>
    </row>
    <row r="32" spans="1:11" ht="15">
      <c r="A32" s="707"/>
      <c r="B32" s="707"/>
      <c r="C32" s="707"/>
      <c r="D32" s="707"/>
      <c r="E32" s="707"/>
      <c r="F32" s="707"/>
      <c r="G32" s="707"/>
      <c r="H32" s="707" t="s">
        <v>76</v>
      </c>
      <c r="I32" s="707"/>
      <c r="J32" s="707"/>
    </row>
  </sheetData>
  <mergeCells count="18">
    <mergeCell ref="K7:K9"/>
    <mergeCell ref="D8:D9"/>
    <mergeCell ref="E8:G8"/>
    <mergeCell ref="H8:H9"/>
    <mergeCell ref="A30:J30"/>
    <mergeCell ref="A31:J31"/>
    <mergeCell ref="A7:A9"/>
    <mergeCell ref="B7:B9"/>
    <mergeCell ref="C7:C9"/>
    <mergeCell ref="D7:H7"/>
    <mergeCell ref="I7:I9"/>
    <mergeCell ref="J7:J9"/>
    <mergeCell ref="A6:C6"/>
    <mergeCell ref="C1:H1"/>
    <mergeCell ref="J1:K1"/>
    <mergeCell ref="A2:K2"/>
    <mergeCell ref="A3:K3"/>
    <mergeCell ref="A5:K5"/>
  </mergeCells>
  <printOptions horizontalCentered="1"/>
  <pageMargins left="0.70866141732283472" right="0.70866141732283472" top="0.23622047244094491" bottom="0" header="0.31496062992125984" footer="0.31496062992125984"/>
  <pageSetup paperSize="9" scale="95" orientation="landscape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73"/>
  <sheetViews>
    <sheetView view="pageBreakPreview" zoomScaleNormal="70" zoomScaleSheetLayoutView="100" workbookViewId="0">
      <pane ySplit="9" topLeftCell="A60" activePane="bottomLeft" state="frozen"/>
      <selection activeCell="A73" sqref="A73:R74"/>
      <selection pane="bottomLeft" activeCell="G62" sqref="G62"/>
    </sheetView>
  </sheetViews>
  <sheetFormatPr defaultColWidth="9.140625" defaultRowHeight="12.75"/>
  <cols>
    <col min="1" max="1" width="5.5703125" style="305" customWidth="1"/>
    <col min="2" max="2" width="14.5703125" style="305" customWidth="1"/>
    <col min="3" max="3" width="10.28515625" style="305" customWidth="1"/>
    <col min="4" max="4" width="8.42578125" style="305" customWidth="1"/>
    <col min="5" max="6" width="9.85546875" style="305" customWidth="1"/>
    <col min="7" max="7" width="10.85546875" style="305" customWidth="1"/>
    <col min="8" max="8" width="12.85546875" style="305" customWidth="1"/>
    <col min="9" max="9" width="9" style="804" customWidth="1"/>
    <col min="10" max="10" width="11.28515625" style="804" customWidth="1"/>
    <col min="11" max="11" width="9.5703125" style="804" bestFit="1" customWidth="1"/>
    <col min="12" max="12" width="8.140625" style="804" customWidth="1"/>
    <col min="13" max="14" width="8.140625" style="305" customWidth="1"/>
    <col min="15" max="15" width="9.140625" style="305" customWidth="1"/>
    <col min="16" max="16" width="8.140625" style="305" customWidth="1"/>
    <col min="17" max="17" width="8.85546875" style="305" customWidth="1"/>
    <col min="18" max="18" width="8.140625" style="305" customWidth="1"/>
    <col min="19" max="19" width="9.5703125" style="804" bestFit="1" customWidth="1"/>
    <col min="20" max="20" width="9.140625" style="804"/>
    <col min="21" max="21" width="9.5703125" style="804" bestFit="1" customWidth="1"/>
    <col min="22" max="16384" width="9.140625" style="804"/>
  </cols>
  <sheetData>
    <row r="1" spans="1:23" ht="12.75" customHeight="1">
      <c r="G1" s="1535"/>
      <c r="H1" s="1535"/>
      <c r="I1" s="1535"/>
      <c r="J1" s="305"/>
      <c r="K1" s="305"/>
      <c r="L1" s="305"/>
      <c r="Q1" s="1536" t="s">
        <v>894</v>
      </c>
      <c r="R1" s="1536"/>
    </row>
    <row r="2" spans="1:23" ht="15.75">
      <c r="A2" s="1537" t="s">
        <v>0</v>
      </c>
      <c r="B2" s="1537"/>
      <c r="C2" s="1537"/>
      <c r="D2" s="1537"/>
      <c r="E2" s="1537"/>
      <c r="F2" s="1537"/>
      <c r="G2" s="1537"/>
      <c r="H2" s="1537"/>
      <c r="I2" s="1537"/>
      <c r="J2" s="1537"/>
      <c r="K2" s="1537"/>
      <c r="L2" s="1537"/>
      <c r="M2" s="1537"/>
      <c r="N2" s="1537"/>
      <c r="O2" s="1538"/>
      <c r="P2" s="1538"/>
      <c r="Q2" s="1538"/>
      <c r="R2" s="1538"/>
    </row>
    <row r="3" spans="1:23" ht="18">
      <c r="A3" s="1539" t="s">
        <v>546</v>
      </c>
      <c r="B3" s="1539"/>
      <c r="C3" s="1539"/>
      <c r="D3" s="1539"/>
      <c r="E3" s="1539"/>
      <c r="F3" s="1539"/>
      <c r="G3" s="1539"/>
      <c r="H3" s="1539"/>
      <c r="I3" s="1539"/>
      <c r="J3" s="1539"/>
      <c r="K3" s="1539"/>
      <c r="L3" s="1539"/>
      <c r="M3" s="1539"/>
      <c r="N3" s="1539"/>
      <c r="O3" s="1540"/>
      <c r="P3" s="1540"/>
      <c r="Q3" s="1540"/>
      <c r="R3" s="1540"/>
    </row>
    <row r="4" spans="1:23" ht="12.75" customHeight="1">
      <c r="A4" s="1541" t="s">
        <v>895</v>
      </c>
      <c r="B4" s="1541"/>
      <c r="C4" s="1541"/>
      <c r="D4" s="1541"/>
      <c r="E4" s="1541"/>
      <c r="F4" s="1541"/>
      <c r="G4" s="1541"/>
      <c r="H4" s="1541"/>
      <c r="I4" s="1541"/>
      <c r="J4" s="1541"/>
      <c r="K4" s="1541"/>
      <c r="L4" s="1541"/>
      <c r="M4" s="1541"/>
      <c r="N4" s="1541"/>
      <c r="O4" s="1542"/>
      <c r="P4" s="1542"/>
      <c r="Q4" s="1542"/>
      <c r="R4" s="1542"/>
    </row>
    <row r="5" spans="1:23" s="805" customFormat="1" ht="7.5" customHeight="1">
      <c r="A5" s="1541"/>
      <c r="B5" s="1541"/>
      <c r="C5" s="1541"/>
      <c r="D5" s="1541"/>
      <c r="E5" s="1541"/>
      <c r="F5" s="1541"/>
      <c r="G5" s="1541"/>
      <c r="H5" s="1541"/>
      <c r="I5" s="1541"/>
      <c r="J5" s="1541"/>
      <c r="K5" s="1541"/>
      <c r="L5" s="1541"/>
      <c r="M5" s="1541"/>
      <c r="N5" s="1541"/>
      <c r="O5" s="1542"/>
      <c r="P5" s="1542"/>
      <c r="Q5" s="1542"/>
      <c r="R5" s="1542"/>
    </row>
    <row r="6" spans="1:23">
      <c r="A6" s="1534"/>
      <c r="B6" s="1534"/>
      <c r="C6" s="1534"/>
      <c r="D6" s="1534"/>
      <c r="E6" s="1534"/>
      <c r="F6" s="1534"/>
      <c r="G6" s="1534"/>
      <c r="H6" s="1534"/>
      <c r="I6" s="1534"/>
      <c r="J6" s="1534"/>
      <c r="K6" s="1534"/>
      <c r="L6" s="1534"/>
      <c r="M6" s="1534"/>
      <c r="N6" s="1534"/>
      <c r="O6" s="1525"/>
      <c r="P6" s="1525"/>
      <c r="Q6" s="1525"/>
      <c r="R6" s="1525"/>
    </row>
    <row r="7" spans="1:23">
      <c r="A7" s="1503" t="s">
        <v>891</v>
      </c>
      <c r="B7" s="1503"/>
      <c r="H7" s="923"/>
      <c r="I7" s="305"/>
      <c r="J7" s="305"/>
      <c r="K7" s="305"/>
      <c r="L7" s="1526"/>
      <c r="M7" s="1526"/>
      <c r="N7" s="1526"/>
      <c r="O7" s="1527"/>
      <c r="P7" s="1527"/>
      <c r="Q7" s="1527"/>
      <c r="R7" s="1527"/>
      <c r="S7" s="305"/>
      <c r="T7" s="305"/>
      <c r="U7" s="305"/>
    </row>
    <row r="8" spans="1:23" ht="24.75" customHeight="1">
      <c r="A8" s="1403" t="s">
        <v>2</v>
      </c>
      <c r="B8" s="1403" t="s">
        <v>880</v>
      </c>
      <c r="C8" s="1528" t="s">
        <v>896</v>
      </c>
      <c r="D8" s="1529"/>
      <c r="E8" s="1529"/>
      <c r="F8" s="1529"/>
      <c r="G8" s="1530"/>
      <c r="H8" s="1531" t="s">
        <v>897</v>
      </c>
      <c r="I8" s="1528" t="s">
        <v>898</v>
      </c>
      <c r="J8" s="1529"/>
      <c r="K8" s="1529"/>
      <c r="L8" s="1530"/>
      <c r="M8" s="1528" t="s">
        <v>899</v>
      </c>
      <c r="N8" s="1529"/>
      <c r="O8" s="1533"/>
      <c r="P8" s="1533"/>
      <c r="Q8" s="1533"/>
      <c r="R8" s="1533"/>
      <c r="S8" s="305"/>
      <c r="T8" s="305"/>
      <c r="U8" s="305"/>
    </row>
    <row r="9" spans="1:23" ht="44.45" customHeight="1">
      <c r="A9" s="1403"/>
      <c r="B9" s="1403"/>
      <c r="C9" s="922" t="s">
        <v>5</v>
      </c>
      <c r="D9" s="922" t="s">
        <v>6</v>
      </c>
      <c r="E9" s="922" t="s">
        <v>351</v>
      </c>
      <c r="F9" s="924" t="s">
        <v>90</v>
      </c>
      <c r="G9" s="924" t="s">
        <v>900</v>
      </c>
      <c r="H9" s="1532"/>
      <c r="I9" s="922" t="s">
        <v>901</v>
      </c>
      <c r="J9" s="922" t="s">
        <v>902</v>
      </c>
      <c r="K9" s="922" t="s">
        <v>903</v>
      </c>
      <c r="L9" s="922" t="s">
        <v>904</v>
      </c>
      <c r="M9" s="922" t="s">
        <v>19</v>
      </c>
      <c r="N9" s="922" t="s">
        <v>905</v>
      </c>
      <c r="O9" s="922" t="s">
        <v>906</v>
      </c>
      <c r="P9" s="922" t="s">
        <v>907</v>
      </c>
      <c r="Q9" s="922" t="s">
        <v>908</v>
      </c>
      <c r="R9" s="922" t="s">
        <v>909</v>
      </c>
      <c r="S9" s="305"/>
      <c r="T9" s="305"/>
      <c r="U9" s="305"/>
    </row>
    <row r="10" spans="1:23" s="807" customFormat="1">
      <c r="A10" s="922">
        <v>1</v>
      </c>
      <c r="B10" s="922">
        <v>2</v>
      </c>
      <c r="C10" s="922">
        <v>3</v>
      </c>
      <c r="D10" s="922">
        <v>4</v>
      </c>
      <c r="E10" s="922">
        <v>5</v>
      </c>
      <c r="F10" s="922">
        <v>6</v>
      </c>
      <c r="G10" s="922">
        <v>7</v>
      </c>
      <c r="H10" s="922">
        <v>8</v>
      </c>
      <c r="I10" s="922">
        <v>9</v>
      </c>
      <c r="J10" s="922">
        <v>10</v>
      </c>
      <c r="K10" s="922">
        <v>11</v>
      </c>
      <c r="L10" s="922">
        <v>12</v>
      </c>
      <c r="M10" s="922">
        <v>13</v>
      </c>
      <c r="N10" s="922">
        <v>14</v>
      </c>
      <c r="O10" s="922">
        <v>15</v>
      </c>
      <c r="P10" s="922">
        <v>16</v>
      </c>
      <c r="Q10" s="922">
        <v>17</v>
      </c>
      <c r="R10" s="922">
        <v>18</v>
      </c>
      <c r="S10" s="806"/>
      <c r="T10" s="806"/>
      <c r="U10" s="806"/>
    </row>
    <row r="11" spans="1:23" s="755" customFormat="1" ht="17.25" customHeight="1">
      <c r="A11" s="808">
        <v>1</v>
      </c>
      <c r="B11" s="809" t="s">
        <v>885</v>
      </c>
      <c r="C11" s="366">
        <v>24705</v>
      </c>
      <c r="D11" s="366">
        <v>15</v>
      </c>
      <c r="E11" s="366">
        <v>0</v>
      </c>
      <c r="F11" s="366">
        <v>144</v>
      </c>
      <c r="G11" s="366">
        <f>C11+D11+E11+F11</f>
        <v>24864</v>
      </c>
      <c r="H11" s="810">
        <v>220</v>
      </c>
      <c r="I11" s="771">
        <f>J11+K11</f>
        <v>547.00800000000004</v>
      </c>
      <c r="J11" s="771">
        <v>91.992992343032171</v>
      </c>
      <c r="K11" s="771">
        <v>455.0150076569679</v>
      </c>
      <c r="L11" s="771">
        <v>0</v>
      </c>
      <c r="M11" s="771"/>
      <c r="N11" s="771"/>
      <c r="O11" s="771"/>
      <c r="P11" s="771"/>
      <c r="Q11" s="771"/>
      <c r="R11" s="771"/>
      <c r="S11" s="811"/>
      <c r="T11" s="811"/>
      <c r="U11" s="811"/>
      <c r="V11" s="822"/>
      <c r="W11" s="822"/>
    </row>
    <row r="12" spans="1:23" ht="14.25">
      <c r="A12" s="808">
        <v>2</v>
      </c>
      <c r="B12" s="809" t="s">
        <v>671</v>
      </c>
      <c r="C12" s="366">
        <v>63187</v>
      </c>
      <c r="D12" s="366">
        <v>503</v>
      </c>
      <c r="E12" s="366">
        <v>0</v>
      </c>
      <c r="F12" s="366">
        <v>302</v>
      </c>
      <c r="G12" s="366">
        <f t="shared" ref="G12:G61" si="0">C12+D12+E12+F12</f>
        <v>63992</v>
      </c>
      <c r="H12" s="810">
        <v>220</v>
      </c>
      <c r="I12" s="771">
        <f t="shared" ref="I12:I60" si="1">J12+K12</f>
        <v>1407.8240000000003</v>
      </c>
      <c r="J12" s="771">
        <v>236.76730186395551</v>
      </c>
      <c r="K12" s="771">
        <v>1171.0566981360448</v>
      </c>
      <c r="L12" s="771">
        <v>0</v>
      </c>
      <c r="M12" s="771"/>
      <c r="N12" s="771"/>
      <c r="O12" s="771"/>
      <c r="P12" s="771"/>
      <c r="Q12" s="771"/>
      <c r="R12" s="771"/>
      <c r="S12" s="811"/>
      <c r="T12" s="811"/>
      <c r="U12" s="811"/>
      <c r="V12" s="822"/>
      <c r="W12" s="822"/>
    </row>
    <row r="13" spans="1:23" s="755" customFormat="1" ht="14.25">
      <c r="A13" s="808">
        <v>3</v>
      </c>
      <c r="B13" s="812" t="s">
        <v>844</v>
      </c>
      <c r="C13" s="366">
        <v>36254</v>
      </c>
      <c r="D13" s="366">
        <v>138</v>
      </c>
      <c r="E13" s="366">
        <v>0</v>
      </c>
      <c r="F13" s="366">
        <v>38</v>
      </c>
      <c r="G13" s="366">
        <f t="shared" si="0"/>
        <v>36430</v>
      </c>
      <c r="H13" s="810">
        <v>220</v>
      </c>
      <c r="I13" s="771">
        <f t="shared" si="1"/>
        <v>801.46</v>
      </c>
      <c r="J13" s="771">
        <v>666.67000000000007</v>
      </c>
      <c r="K13" s="771">
        <v>134.79000000000002</v>
      </c>
      <c r="L13" s="771">
        <v>0</v>
      </c>
      <c r="M13" s="771"/>
      <c r="N13" s="771"/>
      <c r="O13" s="771"/>
      <c r="P13" s="771"/>
      <c r="Q13" s="771"/>
      <c r="R13" s="771"/>
      <c r="S13" s="811"/>
      <c r="T13" s="811"/>
      <c r="U13" s="811"/>
      <c r="V13" s="822"/>
      <c r="W13" s="822"/>
    </row>
    <row r="14" spans="1:23" s="755" customFormat="1" ht="14.25">
      <c r="A14" s="808">
        <v>4</v>
      </c>
      <c r="B14" s="813" t="s">
        <v>673</v>
      </c>
      <c r="C14" s="366">
        <v>39997</v>
      </c>
      <c r="D14" s="366">
        <v>448</v>
      </c>
      <c r="E14" s="366">
        <v>0</v>
      </c>
      <c r="F14" s="366">
        <v>824</v>
      </c>
      <c r="G14" s="366">
        <f t="shared" si="0"/>
        <v>41269</v>
      </c>
      <c r="H14" s="810">
        <v>220</v>
      </c>
      <c r="I14" s="771">
        <f t="shared" si="1"/>
        <v>907.91800000000012</v>
      </c>
      <c r="J14" s="771">
        <v>152.69966362675126</v>
      </c>
      <c r="K14" s="771">
        <v>755.2183363732488</v>
      </c>
      <c r="L14" s="771">
        <v>0</v>
      </c>
      <c r="M14" s="771"/>
      <c r="N14" s="771"/>
      <c r="O14" s="771"/>
      <c r="P14" s="771"/>
      <c r="Q14" s="771"/>
      <c r="R14" s="771"/>
      <c r="S14" s="811"/>
      <c r="T14" s="811"/>
      <c r="U14" s="811"/>
      <c r="V14" s="822"/>
      <c r="W14" s="822"/>
    </row>
    <row r="15" spans="1:23" s="755" customFormat="1" ht="14.25">
      <c r="A15" s="808">
        <v>5</v>
      </c>
      <c r="B15" s="814" t="s">
        <v>674</v>
      </c>
      <c r="C15" s="366">
        <v>81087</v>
      </c>
      <c r="D15" s="366">
        <v>540</v>
      </c>
      <c r="E15" s="366">
        <v>0</v>
      </c>
      <c r="F15" s="366">
        <v>1145</v>
      </c>
      <c r="G15" s="366">
        <f t="shared" si="0"/>
        <v>82772</v>
      </c>
      <c r="H15" s="810">
        <v>220</v>
      </c>
      <c r="I15" s="771">
        <f t="shared" si="1"/>
        <v>1820.9840000000002</v>
      </c>
      <c r="J15" s="771">
        <v>306.25721553967514</v>
      </c>
      <c r="K15" s="771">
        <v>1514.726784460325</v>
      </c>
      <c r="L15" s="771">
        <v>0</v>
      </c>
      <c r="M15" s="771"/>
      <c r="N15" s="771"/>
      <c r="O15" s="771"/>
      <c r="P15" s="771"/>
      <c r="Q15" s="771"/>
      <c r="R15" s="771"/>
      <c r="S15" s="811"/>
      <c r="T15" s="811"/>
      <c r="U15" s="811"/>
      <c r="V15" s="822"/>
      <c r="W15" s="822"/>
    </row>
    <row r="16" spans="1:23" s="755" customFormat="1" ht="14.25">
      <c r="A16" s="808">
        <v>6</v>
      </c>
      <c r="B16" s="814" t="s">
        <v>675</v>
      </c>
      <c r="C16" s="366">
        <v>84056</v>
      </c>
      <c r="D16" s="366">
        <v>56</v>
      </c>
      <c r="E16" s="366">
        <v>0</v>
      </c>
      <c r="F16" s="366">
        <v>77</v>
      </c>
      <c r="G16" s="366">
        <f t="shared" si="0"/>
        <v>84189</v>
      </c>
      <c r="H16" s="810">
        <v>220</v>
      </c>
      <c r="I16" s="771">
        <f t="shared" si="1"/>
        <v>1852.1579999999999</v>
      </c>
      <c r="J16" s="771">
        <v>1540.6539544685895</v>
      </c>
      <c r="K16" s="771">
        <v>311.50404553141033</v>
      </c>
      <c r="L16" s="771">
        <v>0</v>
      </c>
      <c r="M16" s="771"/>
      <c r="N16" s="771"/>
      <c r="O16" s="771"/>
      <c r="P16" s="771"/>
      <c r="Q16" s="771"/>
      <c r="R16" s="771"/>
      <c r="S16" s="811"/>
      <c r="T16" s="811"/>
      <c r="U16" s="811"/>
      <c r="V16" s="822"/>
      <c r="W16" s="822"/>
    </row>
    <row r="17" spans="1:23" s="755" customFormat="1" ht="14.25">
      <c r="A17" s="808">
        <v>7</v>
      </c>
      <c r="B17" s="814" t="s">
        <v>676</v>
      </c>
      <c r="C17" s="366">
        <v>80070</v>
      </c>
      <c r="D17" s="366">
        <v>491</v>
      </c>
      <c r="E17" s="366">
        <v>0</v>
      </c>
      <c r="F17" s="366">
        <v>139</v>
      </c>
      <c r="G17" s="366">
        <f t="shared" si="0"/>
        <v>80700</v>
      </c>
      <c r="H17" s="810">
        <v>220</v>
      </c>
      <c r="I17" s="771">
        <f t="shared" si="1"/>
        <v>1775.4</v>
      </c>
      <c r="J17" s="771">
        <v>298.59230321365374</v>
      </c>
      <c r="K17" s="771">
        <v>1476.8076967863462</v>
      </c>
      <c r="L17" s="771">
        <v>0</v>
      </c>
      <c r="M17" s="771"/>
      <c r="N17" s="771"/>
      <c r="O17" s="771"/>
      <c r="P17" s="771"/>
      <c r="Q17" s="771"/>
      <c r="R17" s="771"/>
      <c r="S17" s="811"/>
      <c r="T17" s="811"/>
      <c r="U17" s="811"/>
      <c r="V17" s="822"/>
      <c r="W17" s="822"/>
    </row>
    <row r="18" spans="1:23" s="755" customFormat="1" ht="14.25">
      <c r="A18" s="808">
        <v>8</v>
      </c>
      <c r="B18" s="814" t="s">
        <v>677</v>
      </c>
      <c r="C18" s="366">
        <v>51193</v>
      </c>
      <c r="D18" s="366">
        <v>2134</v>
      </c>
      <c r="E18" s="366">
        <v>0</v>
      </c>
      <c r="F18" s="366">
        <v>3486</v>
      </c>
      <c r="G18" s="366">
        <f t="shared" si="0"/>
        <v>56813</v>
      </c>
      <c r="H18" s="810">
        <v>220</v>
      </c>
      <c r="I18" s="771">
        <f t="shared" si="1"/>
        <v>1249.886</v>
      </c>
      <c r="J18" s="771">
        <v>168.38946110457721</v>
      </c>
      <c r="K18" s="771">
        <v>1081.4965388954229</v>
      </c>
      <c r="L18" s="771">
        <v>0</v>
      </c>
      <c r="M18" s="771"/>
      <c r="N18" s="771"/>
      <c r="O18" s="771"/>
      <c r="P18" s="771"/>
      <c r="Q18" s="771"/>
      <c r="R18" s="771"/>
      <c r="S18" s="811"/>
      <c r="T18" s="811"/>
      <c r="U18" s="811"/>
      <c r="V18" s="822"/>
      <c r="W18" s="822"/>
    </row>
    <row r="19" spans="1:23" s="755" customFormat="1" ht="14.25">
      <c r="A19" s="808">
        <v>9</v>
      </c>
      <c r="B19" s="814" t="s">
        <v>678</v>
      </c>
      <c r="C19" s="366">
        <v>46928</v>
      </c>
      <c r="D19" s="366">
        <v>804</v>
      </c>
      <c r="E19" s="366">
        <v>0</v>
      </c>
      <c r="F19" s="366">
        <v>10542</v>
      </c>
      <c r="G19" s="366">
        <f t="shared" si="0"/>
        <v>58274</v>
      </c>
      <c r="H19" s="810">
        <v>220</v>
      </c>
      <c r="I19" s="771">
        <f t="shared" si="1"/>
        <v>1282.0280000000002</v>
      </c>
      <c r="J19" s="771">
        <v>394.03370217640327</v>
      </c>
      <c r="K19" s="771">
        <v>887.99429782359698</v>
      </c>
      <c r="L19" s="771">
        <v>0</v>
      </c>
      <c r="M19" s="771"/>
      <c r="N19" s="771"/>
      <c r="O19" s="771"/>
      <c r="P19" s="771"/>
      <c r="Q19" s="771"/>
      <c r="R19" s="771"/>
      <c r="S19" s="811"/>
      <c r="T19" s="811"/>
      <c r="U19" s="811"/>
      <c r="V19" s="822"/>
      <c r="W19" s="822"/>
    </row>
    <row r="20" spans="1:23" ht="14.25">
      <c r="A20" s="808">
        <v>10</v>
      </c>
      <c r="B20" s="814" t="s">
        <v>679</v>
      </c>
      <c r="C20" s="366">
        <v>40056</v>
      </c>
      <c r="D20" s="366">
        <v>271</v>
      </c>
      <c r="E20" s="366">
        <v>0</v>
      </c>
      <c r="F20" s="366">
        <v>824</v>
      </c>
      <c r="G20" s="366">
        <f t="shared" si="0"/>
        <v>41151</v>
      </c>
      <c r="H20" s="810">
        <v>220</v>
      </c>
      <c r="I20" s="771">
        <f t="shared" si="1"/>
        <v>905.32200000000012</v>
      </c>
      <c r="J20" s="771">
        <v>196.7404346308488</v>
      </c>
      <c r="K20" s="771">
        <v>708.58156536915135</v>
      </c>
      <c r="L20" s="771">
        <v>0</v>
      </c>
      <c r="M20" s="771"/>
      <c r="N20" s="771"/>
      <c r="O20" s="771"/>
      <c r="P20" s="771"/>
      <c r="Q20" s="771"/>
      <c r="R20" s="771"/>
      <c r="S20" s="811"/>
      <c r="T20" s="811"/>
      <c r="U20" s="811"/>
      <c r="V20" s="822"/>
      <c r="W20" s="822"/>
    </row>
    <row r="21" spans="1:23" s="755" customFormat="1" ht="14.25">
      <c r="A21" s="808">
        <v>11</v>
      </c>
      <c r="B21" s="814" t="s">
        <v>680</v>
      </c>
      <c r="C21" s="366">
        <v>81151</v>
      </c>
      <c r="D21" s="366">
        <v>59</v>
      </c>
      <c r="E21" s="366">
        <v>0</v>
      </c>
      <c r="F21" s="366">
        <v>791</v>
      </c>
      <c r="G21" s="366">
        <f t="shared" si="0"/>
        <v>82001</v>
      </c>
      <c r="H21" s="810">
        <v>220</v>
      </c>
      <c r="I21" s="771">
        <f t="shared" si="1"/>
        <v>1804.0219999999997</v>
      </c>
      <c r="J21" s="771">
        <v>303.40033635990727</v>
      </c>
      <c r="K21" s="771">
        <v>1500.6216636400925</v>
      </c>
      <c r="L21" s="771">
        <v>0</v>
      </c>
      <c r="M21" s="771"/>
      <c r="N21" s="771"/>
      <c r="O21" s="771"/>
      <c r="P21" s="771"/>
      <c r="Q21" s="771"/>
      <c r="R21" s="771"/>
      <c r="S21" s="811"/>
      <c r="T21" s="811"/>
      <c r="U21" s="811"/>
      <c r="V21" s="822"/>
      <c r="W21" s="822"/>
    </row>
    <row r="22" spans="1:23" s="755" customFormat="1" ht="14.25">
      <c r="A22" s="808">
        <v>12</v>
      </c>
      <c r="B22" s="814" t="s">
        <v>681</v>
      </c>
      <c r="C22" s="366">
        <v>94737</v>
      </c>
      <c r="D22" s="366">
        <v>1386</v>
      </c>
      <c r="E22" s="366">
        <v>0</v>
      </c>
      <c r="F22" s="366">
        <v>489</v>
      </c>
      <c r="G22" s="366">
        <f t="shared" si="0"/>
        <v>96612</v>
      </c>
      <c r="H22" s="810">
        <v>220</v>
      </c>
      <c r="I22" s="771">
        <f t="shared" si="1"/>
        <v>2125.4640000000004</v>
      </c>
      <c r="J22" s="771">
        <v>357.46138683854872</v>
      </c>
      <c r="K22" s="771">
        <v>1768.0026131614516</v>
      </c>
      <c r="L22" s="771">
        <v>0</v>
      </c>
      <c r="M22" s="771"/>
      <c r="N22" s="771"/>
      <c r="O22" s="771"/>
      <c r="P22" s="771"/>
      <c r="Q22" s="771"/>
      <c r="R22" s="771"/>
      <c r="S22" s="811"/>
      <c r="T22" s="811"/>
      <c r="U22" s="811"/>
      <c r="V22" s="822"/>
      <c r="W22" s="822"/>
    </row>
    <row r="23" spans="1:23" s="305" customFormat="1" ht="14.25">
      <c r="A23" s="808">
        <v>13</v>
      </c>
      <c r="B23" s="814" t="s">
        <v>682</v>
      </c>
      <c r="C23" s="366">
        <v>63312</v>
      </c>
      <c r="D23" s="366">
        <v>206</v>
      </c>
      <c r="E23" s="366">
        <v>0</v>
      </c>
      <c r="F23" s="366">
        <v>540</v>
      </c>
      <c r="G23" s="366">
        <f t="shared" si="0"/>
        <v>64058</v>
      </c>
      <c r="H23" s="810">
        <v>220</v>
      </c>
      <c r="I23" s="771">
        <f t="shared" si="1"/>
        <v>1409.2760000000003</v>
      </c>
      <c r="J23" s="771">
        <v>237.01434545310047</v>
      </c>
      <c r="K23" s="771">
        <v>1172.2616545468998</v>
      </c>
      <c r="L23" s="771">
        <v>0</v>
      </c>
      <c r="M23" s="771"/>
      <c r="N23" s="771"/>
      <c r="O23" s="771"/>
      <c r="P23" s="771"/>
      <c r="Q23" s="771"/>
      <c r="R23" s="771"/>
      <c r="S23" s="811"/>
      <c r="T23" s="811"/>
      <c r="U23" s="811"/>
      <c r="V23" s="822"/>
      <c r="W23" s="822"/>
    </row>
    <row r="24" spans="1:23" s="755" customFormat="1" ht="14.25">
      <c r="A24" s="808">
        <v>14</v>
      </c>
      <c r="B24" s="814" t="s">
        <v>683</v>
      </c>
      <c r="C24" s="366">
        <v>30680</v>
      </c>
      <c r="D24" s="366">
        <v>48</v>
      </c>
      <c r="E24" s="366">
        <v>0</v>
      </c>
      <c r="F24" s="366">
        <v>922</v>
      </c>
      <c r="G24" s="366">
        <f t="shared" si="0"/>
        <v>31650</v>
      </c>
      <c r="H24" s="810">
        <v>220</v>
      </c>
      <c r="I24" s="771">
        <f t="shared" si="1"/>
        <v>696.3</v>
      </c>
      <c r="J24" s="771">
        <v>117.10831813416435</v>
      </c>
      <c r="K24" s="771">
        <v>579.19168186583556</v>
      </c>
      <c r="L24" s="771">
        <v>0</v>
      </c>
      <c r="M24" s="771"/>
      <c r="N24" s="771"/>
      <c r="O24" s="771"/>
      <c r="P24" s="771"/>
      <c r="Q24" s="771"/>
      <c r="R24" s="771"/>
      <c r="S24" s="811"/>
      <c r="T24" s="811"/>
      <c r="U24" s="811"/>
      <c r="V24" s="822"/>
      <c r="W24" s="822"/>
    </row>
    <row r="25" spans="1:23" s="755" customFormat="1" ht="14.25">
      <c r="A25" s="808">
        <v>15</v>
      </c>
      <c r="B25" s="814" t="s">
        <v>684</v>
      </c>
      <c r="C25" s="366">
        <v>56288</v>
      </c>
      <c r="D25" s="366">
        <v>424</v>
      </c>
      <c r="E25" s="366">
        <v>0</v>
      </c>
      <c r="F25" s="366">
        <v>951</v>
      </c>
      <c r="G25" s="366">
        <f t="shared" si="0"/>
        <v>57663</v>
      </c>
      <c r="H25" s="810">
        <v>220</v>
      </c>
      <c r="I25" s="771">
        <f t="shared" si="1"/>
        <v>1268.586</v>
      </c>
      <c r="J25" s="771">
        <v>213.36932722156092</v>
      </c>
      <c r="K25" s="771">
        <v>1055.216672778439</v>
      </c>
      <c r="L25" s="771">
        <v>0</v>
      </c>
      <c r="M25" s="771"/>
      <c r="N25" s="771"/>
      <c r="O25" s="771"/>
      <c r="P25" s="771"/>
      <c r="Q25" s="771"/>
      <c r="R25" s="771"/>
      <c r="S25" s="811"/>
      <c r="T25" s="811"/>
      <c r="U25" s="811"/>
      <c r="V25" s="822"/>
      <c r="W25" s="822"/>
    </row>
    <row r="26" spans="1:23" ht="14.25">
      <c r="A26" s="808">
        <v>16</v>
      </c>
      <c r="B26" s="814" t="s">
        <v>685</v>
      </c>
      <c r="C26" s="366">
        <v>113050</v>
      </c>
      <c r="D26" s="366">
        <v>562</v>
      </c>
      <c r="E26" s="366">
        <v>0</v>
      </c>
      <c r="F26" s="366">
        <v>38</v>
      </c>
      <c r="G26" s="366">
        <f t="shared" si="0"/>
        <v>113650</v>
      </c>
      <c r="H26" s="810">
        <v>220</v>
      </c>
      <c r="I26" s="771">
        <f t="shared" si="1"/>
        <v>2500.3000000000002</v>
      </c>
      <c r="J26" s="771">
        <v>420.50122084461549</v>
      </c>
      <c r="K26" s="771">
        <v>2079.7987791553846</v>
      </c>
      <c r="L26" s="771">
        <v>0</v>
      </c>
      <c r="M26" s="771"/>
      <c r="N26" s="771"/>
      <c r="O26" s="771"/>
      <c r="P26" s="771"/>
      <c r="Q26" s="771"/>
      <c r="R26" s="771"/>
      <c r="S26" s="811"/>
      <c r="T26" s="811"/>
      <c r="U26" s="811"/>
      <c r="V26" s="822"/>
      <c r="W26" s="822"/>
    </row>
    <row r="27" spans="1:23" s="755" customFormat="1" ht="14.25">
      <c r="A27" s="808">
        <v>17</v>
      </c>
      <c r="B27" s="814" t="s">
        <v>686</v>
      </c>
      <c r="C27" s="366">
        <v>50245</v>
      </c>
      <c r="D27" s="366">
        <v>1384</v>
      </c>
      <c r="E27" s="366">
        <v>0</v>
      </c>
      <c r="F27" s="366">
        <v>178</v>
      </c>
      <c r="G27" s="366">
        <f t="shared" si="0"/>
        <v>51807</v>
      </c>
      <c r="H27" s="810">
        <v>220</v>
      </c>
      <c r="I27" s="771">
        <f t="shared" si="1"/>
        <v>1139.7540000000001</v>
      </c>
      <c r="J27" s="771">
        <v>948.07018260708674</v>
      </c>
      <c r="K27" s="771">
        <v>191.68381739291345</v>
      </c>
      <c r="L27" s="771">
        <v>0</v>
      </c>
      <c r="M27" s="771"/>
      <c r="N27" s="771"/>
      <c r="O27" s="771"/>
      <c r="P27" s="771"/>
      <c r="Q27" s="771"/>
      <c r="R27" s="771"/>
      <c r="S27" s="811"/>
      <c r="T27" s="811"/>
      <c r="U27" s="811"/>
      <c r="V27" s="822"/>
      <c r="W27" s="822"/>
    </row>
    <row r="28" spans="1:23" s="755" customFormat="1" ht="14.25">
      <c r="A28" s="808">
        <v>18</v>
      </c>
      <c r="B28" s="814" t="s">
        <v>687</v>
      </c>
      <c r="C28" s="366">
        <v>61076</v>
      </c>
      <c r="D28" s="366">
        <v>97</v>
      </c>
      <c r="E28" s="366">
        <v>0</v>
      </c>
      <c r="F28" s="366">
        <v>675</v>
      </c>
      <c r="G28" s="366">
        <f t="shared" si="0"/>
        <v>61848</v>
      </c>
      <c r="H28" s="810">
        <v>220</v>
      </c>
      <c r="I28" s="771">
        <f t="shared" si="1"/>
        <v>1360.6559999999999</v>
      </c>
      <c r="J28" s="771">
        <v>228.83932726764954</v>
      </c>
      <c r="K28" s="771">
        <v>1131.8166727323505</v>
      </c>
      <c r="L28" s="771">
        <v>0</v>
      </c>
      <c r="M28" s="771"/>
      <c r="N28" s="771"/>
      <c r="O28" s="771"/>
      <c r="P28" s="771"/>
      <c r="Q28" s="771"/>
      <c r="R28" s="771"/>
      <c r="S28" s="811"/>
      <c r="T28" s="811"/>
      <c r="U28" s="811"/>
      <c r="V28" s="822"/>
      <c r="W28" s="822"/>
    </row>
    <row r="29" spans="1:23" s="755" customFormat="1" ht="14.25">
      <c r="A29" s="808">
        <v>19</v>
      </c>
      <c r="B29" s="814" t="s">
        <v>688</v>
      </c>
      <c r="C29" s="366">
        <v>43672.2</v>
      </c>
      <c r="D29" s="366">
        <v>2232.75</v>
      </c>
      <c r="E29" s="366">
        <v>0</v>
      </c>
      <c r="F29" s="366">
        <v>735.15</v>
      </c>
      <c r="G29" s="366">
        <f t="shared" si="0"/>
        <v>46640.1</v>
      </c>
      <c r="H29" s="810">
        <v>220</v>
      </c>
      <c r="I29" s="771">
        <f t="shared" si="1"/>
        <v>1026.0822000000001</v>
      </c>
      <c r="J29" s="771">
        <v>274.04728501888377</v>
      </c>
      <c r="K29" s="771">
        <v>752.03491498111634</v>
      </c>
      <c r="L29" s="771">
        <v>0</v>
      </c>
      <c r="M29" s="771"/>
      <c r="N29" s="771"/>
      <c r="O29" s="771"/>
      <c r="P29" s="771"/>
      <c r="Q29" s="771"/>
      <c r="R29" s="771"/>
      <c r="S29" s="811"/>
      <c r="T29" s="811"/>
      <c r="U29" s="811"/>
      <c r="V29" s="822"/>
      <c r="W29" s="822"/>
    </row>
    <row r="30" spans="1:23" s="755" customFormat="1" ht="14.25">
      <c r="A30" s="808">
        <v>20</v>
      </c>
      <c r="B30" s="814" t="s">
        <v>689</v>
      </c>
      <c r="C30" s="366">
        <v>23401</v>
      </c>
      <c r="D30" s="366">
        <v>194</v>
      </c>
      <c r="E30" s="366">
        <v>0</v>
      </c>
      <c r="F30" s="366">
        <v>56</v>
      </c>
      <c r="G30" s="366">
        <f t="shared" si="0"/>
        <v>23651</v>
      </c>
      <c r="H30" s="810">
        <v>220</v>
      </c>
      <c r="I30" s="771">
        <f t="shared" si="1"/>
        <v>520.32200000000012</v>
      </c>
      <c r="J30" s="771">
        <v>87.510434814500258</v>
      </c>
      <c r="K30" s="771">
        <v>432.81156518549983</v>
      </c>
      <c r="L30" s="771">
        <v>0</v>
      </c>
      <c r="M30" s="771"/>
      <c r="N30" s="771"/>
      <c r="O30" s="771"/>
      <c r="P30" s="771"/>
      <c r="Q30" s="771"/>
      <c r="R30" s="771"/>
      <c r="S30" s="811"/>
      <c r="T30" s="811"/>
      <c r="U30" s="811"/>
      <c r="V30" s="822"/>
      <c r="W30" s="822"/>
    </row>
    <row r="31" spans="1:23" s="755" customFormat="1" ht="14.25">
      <c r="A31" s="808">
        <v>21</v>
      </c>
      <c r="B31" s="814" t="s">
        <v>690</v>
      </c>
      <c r="C31" s="366">
        <v>39900</v>
      </c>
      <c r="D31" s="366">
        <v>24</v>
      </c>
      <c r="E31" s="366">
        <v>0</v>
      </c>
      <c r="F31" s="366">
        <v>154</v>
      </c>
      <c r="G31" s="366">
        <f t="shared" si="0"/>
        <v>40078</v>
      </c>
      <c r="H31" s="810">
        <v>220</v>
      </c>
      <c r="I31" s="771">
        <f t="shared" si="1"/>
        <v>881.71600000000001</v>
      </c>
      <c r="J31" s="771">
        <v>148.27932731479379</v>
      </c>
      <c r="K31" s="771">
        <v>733.43667268520619</v>
      </c>
      <c r="L31" s="771">
        <v>0</v>
      </c>
      <c r="M31" s="771"/>
      <c r="N31" s="771"/>
      <c r="O31" s="771"/>
      <c r="P31" s="771"/>
      <c r="Q31" s="771"/>
      <c r="R31" s="771"/>
      <c r="S31" s="811"/>
      <c r="T31" s="811"/>
      <c r="U31" s="811"/>
      <c r="V31" s="822"/>
      <c r="W31" s="822"/>
    </row>
    <row r="32" spans="1:23" s="755" customFormat="1" ht="14.25">
      <c r="A32" s="808">
        <v>22</v>
      </c>
      <c r="B32" s="814" t="s">
        <v>691</v>
      </c>
      <c r="C32" s="366">
        <v>55042</v>
      </c>
      <c r="D32" s="366">
        <v>0</v>
      </c>
      <c r="E32" s="366">
        <v>0</v>
      </c>
      <c r="F32" s="366">
        <v>0</v>
      </c>
      <c r="G32" s="366">
        <f t="shared" si="0"/>
        <v>55042</v>
      </c>
      <c r="H32" s="810">
        <v>220</v>
      </c>
      <c r="I32" s="771">
        <f t="shared" si="1"/>
        <v>1210.924</v>
      </c>
      <c r="J32" s="771">
        <v>307.30847731908534</v>
      </c>
      <c r="K32" s="771">
        <v>903.61552268091475</v>
      </c>
      <c r="L32" s="771">
        <v>0</v>
      </c>
      <c r="M32" s="771"/>
      <c r="N32" s="771"/>
      <c r="O32" s="771"/>
      <c r="P32" s="771"/>
      <c r="Q32" s="771"/>
      <c r="R32" s="771"/>
      <c r="S32" s="811"/>
      <c r="T32" s="811"/>
      <c r="U32" s="811"/>
      <c r="V32" s="822"/>
      <c r="W32" s="822"/>
    </row>
    <row r="33" spans="1:23" s="755" customFormat="1" ht="14.25">
      <c r="A33" s="808">
        <v>23</v>
      </c>
      <c r="B33" s="814" t="s">
        <v>692</v>
      </c>
      <c r="C33" s="366">
        <v>61838</v>
      </c>
      <c r="D33" s="366">
        <v>2967</v>
      </c>
      <c r="E33" s="366">
        <v>0</v>
      </c>
      <c r="F33" s="366">
        <v>2898</v>
      </c>
      <c r="G33" s="366">
        <f t="shared" si="0"/>
        <v>67703</v>
      </c>
      <c r="H33" s="810">
        <v>220</v>
      </c>
      <c r="I33" s="771">
        <f t="shared" si="1"/>
        <v>1489.4659999999999</v>
      </c>
      <c r="J33" s="771">
        <v>353.7905810510527</v>
      </c>
      <c r="K33" s="771">
        <v>1135.6754189489473</v>
      </c>
      <c r="L33" s="771">
        <v>0</v>
      </c>
      <c r="M33" s="771"/>
      <c r="N33" s="771"/>
      <c r="O33" s="771"/>
      <c r="P33" s="771"/>
      <c r="Q33" s="771"/>
      <c r="R33" s="771"/>
      <c r="S33" s="811"/>
      <c r="T33" s="811"/>
      <c r="U33" s="811"/>
      <c r="V33" s="822"/>
      <c r="W33" s="822"/>
    </row>
    <row r="34" spans="1:23" s="755" customFormat="1" ht="14.25">
      <c r="A34" s="808">
        <v>24</v>
      </c>
      <c r="B34" s="814" t="s">
        <v>715</v>
      </c>
      <c r="C34" s="366">
        <v>94952.56</v>
      </c>
      <c r="D34" s="366">
        <v>3276.65</v>
      </c>
      <c r="E34" s="366">
        <v>0</v>
      </c>
      <c r="F34" s="366">
        <v>63.9</v>
      </c>
      <c r="G34" s="366">
        <f t="shared" si="0"/>
        <v>98293.109999999986</v>
      </c>
      <c r="H34" s="810">
        <v>220</v>
      </c>
      <c r="I34" s="771">
        <f t="shared" si="1"/>
        <v>2162.4484199999997</v>
      </c>
      <c r="J34" s="771">
        <v>520.95356031518168</v>
      </c>
      <c r="K34" s="771">
        <v>1641.494859684818</v>
      </c>
      <c r="L34" s="771">
        <v>0</v>
      </c>
      <c r="M34" s="771"/>
      <c r="N34" s="771"/>
      <c r="O34" s="771"/>
      <c r="P34" s="771"/>
      <c r="Q34" s="771"/>
      <c r="R34" s="771"/>
      <c r="S34" s="811"/>
      <c r="T34" s="811"/>
      <c r="U34" s="811"/>
      <c r="V34" s="822"/>
      <c r="W34" s="822"/>
    </row>
    <row r="35" spans="1:23" s="755" customFormat="1" ht="14.25">
      <c r="A35" s="808">
        <v>25</v>
      </c>
      <c r="B35" s="814" t="s">
        <v>693</v>
      </c>
      <c r="C35" s="366">
        <v>63497</v>
      </c>
      <c r="D35" s="366">
        <v>1066</v>
      </c>
      <c r="E35" s="366">
        <v>0</v>
      </c>
      <c r="F35" s="366">
        <v>81</v>
      </c>
      <c r="G35" s="366">
        <f t="shared" si="0"/>
        <v>64644</v>
      </c>
      <c r="H35" s="810">
        <v>220</v>
      </c>
      <c r="I35" s="771">
        <f t="shared" si="1"/>
        <v>1422.1680000000001</v>
      </c>
      <c r="J35" s="771">
        <v>257.08963845391202</v>
      </c>
      <c r="K35" s="771">
        <v>1165.0783615460882</v>
      </c>
      <c r="L35" s="771">
        <v>0</v>
      </c>
      <c r="M35" s="771"/>
      <c r="N35" s="771"/>
      <c r="O35" s="771"/>
      <c r="P35" s="771"/>
      <c r="Q35" s="771"/>
      <c r="R35" s="771"/>
      <c r="S35" s="811"/>
      <c r="T35" s="811"/>
      <c r="U35" s="811"/>
      <c r="V35" s="822"/>
      <c r="W35" s="822"/>
    </row>
    <row r="36" spans="1:23" s="755" customFormat="1" ht="14.25">
      <c r="A36" s="808">
        <v>26</v>
      </c>
      <c r="B36" s="814" t="s">
        <v>694</v>
      </c>
      <c r="C36" s="366">
        <v>75053</v>
      </c>
      <c r="D36" s="366">
        <v>1477</v>
      </c>
      <c r="E36" s="366">
        <v>0</v>
      </c>
      <c r="F36" s="366">
        <v>503</v>
      </c>
      <c r="G36" s="366">
        <f t="shared" si="0"/>
        <v>77033</v>
      </c>
      <c r="H36" s="810">
        <v>220</v>
      </c>
      <c r="I36" s="771">
        <f t="shared" si="1"/>
        <v>1694.7260000000001</v>
      </c>
      <c r="J36" s="771">
        <v>285.02722378048094</v>
      </c>
      <c r="K36" s="771">
        <v>1409.6987762195192</v>
      </c>
      <c r="L36" s="771">
        <v>0</v>
      </c>
      <c r="M36" s="771"/>
      <c r="N36" s="771"/>
      <c r="O36" s="771"/>
      <c r="P36" s="771"/>
      <c r="Q36" s="771"/>
      <c r="R36" s="771"/>
      <c r="S36" s="811"/>
      <c r="T36" s="811"/>
      <c r="U36" s="811"/>
      <c r="V36" s="822"/>
      <c r="W36" s="822"/>
    </row>
    <row r="37" spans="1:23" ht="14.25">
      <c r="A37" s="808">
        <v>27</v>
      </c>
      <c r="B37" s="814" t="s">
        <v>695</v>
      </c>
      <c r="C37" s="366">
        <v>78476</v>
      </c>
      <c r="D37" s="366">
        <v>795</v>
      </c>
      <c r="E37" s="366">
        <v>0</v>
      </c>
      <c r="F37" s="366">
        <v>1445</v>
      </c>
      <c r="G37" s="366">
        <f t="shared" si="0"/>
        <v>80716</v>
      </c>
      <c r="H37" s="810">
        <v>220</v>
      </c>
      <c r="I37" s="771">
        <f t="shared" si="1"/>
        <v>1775.752</v>
      </c>
      <c r="J37" s="771">
        <v>298.65570061744967</v>
      </c>
      <c r="K37" s="771">
        <v>1477.0962993825503</v>
      </c>
      <c r="L37" s="771">
        <v>0</v>
      </c>
      <c r="M37" s="771"/>
      <c r="N37" s="771"/>
      <c r="O37" s="771"/>
      <c r="P37" s="771"/>
      <c r="Q37" s="771"/>
      <c r="R37" s="771"/>
      <c r="S37" s="811"/>
      <c r="T37" s="811"/>
      <c r="U37" s="811"/>
      <c r="V37" s="822"/>
      <c r="W37" s="822"/>
    </row>
    <row r="38" spans="1:23" s="755" customFormat="1" ht="14.25">
      <c r="A38" s="808">
        <v>28</v>
      </c>
      <c r="B38" s="814" t="s">
        <v>696</v>
      </c>
      <c r="C38" s="366">
        <v>61949</v>
      </c>
      <c r="D38" s="366">
        <v>696</v>
      </c>
      <c r="E38" s="366">
        <v>0</v>
      </c>
      <c r="F38" s="366">
        <v>0</v>
      </c>
      <c r="G38" s="366">
        <f t="shared" si="0"/>
        <v>62645</v>
      </c>
      <c r="H38" s="810">
        <v>220</v>
      </c>
      <c r="I38" s="771">
        <f t="shared" si="1"/>
        <v>1378.19</v>
      </c>
      <c r="J38" s="771">
        <v>1378.19</v>
      </c>
      <c r="K38" s="771">
        <v>0</v>
      </c>
      <c r="L38" s="771">
        <v>0</v>
      </c>
      <c r="M38" s="771"/>
      <c r="N38" s="771"/>
      <c r="O38" s="771"/>
      <c r="P38" s="771"/>
      <c r="Q38" s="771"/>
      <c r="R38" s="771"/>
      <c r="S38" s="811"/>
      <c r="T38" s="811"/>
      <c r="U38" s="811"/>
      <c r="V38" s="822"/>
      <c r="W38" s="822"/>
    </row>
    <row r="39" spans="1:23" s="755" customFormat="1" ht="14.25">
      <c r="A39" s="808">
        <v>29</v>
      </c>
      <c r="B39" s="814" t="s">
        <v>716</v>
      </c>
      <c r="C39" s="366">
        <v>42562.400000000009</v>
      </c>
      <c r="D39" s="366">
        <v>233.60000000000002</v>
      </c>
      <c r="E39" s="366">
        <v>0</v>
      </c>
      <c r="F39" s="366">
        <v>6971.2000000000007</v>
      </c>
      <c r="G39" s="366">
        <f t="shared" si="0"/>
        <v>49767.200000000012</v>
      </c>
      <c r="H39" s="810">
        <v>220</v>
      </c>
      <c r="I39" s="771">
        <f t="shared" si="1"/>
        <v>1094.8784000000003</v>
      </c>
      <c r="J39" s="771">
        <v>174.19122503071449</v>
      </c>
      <c r="K39" s="771">
        <v>920.68717496928571</v>
      </c>
      <c r="L39" s="771">
        <v>0</v>
      </c>
      <c r="M39" s="771"/>
      <c r="N39" s="771"/>
      <c r="O39" s="771"/>
      <c r="P39" s="771"/>
      <c r="Q39" s="771"/>
      <c r="R39" s="771"/>
      <c r="S39" s="811"/>
      <c r="T39" s="811"/>
      <c r="U39" s="811"/>
      <c r="V39" s="822"/>
      <c r="W39" s="822"/>
    </row>
    <row r="40" spans="1:23" s="755" customFormat="1" ht="14.25">
      <c r="A40" s="808">
        <v>30</v>
      </c>
      <c r="B40" s="814" t="s">
        <v>697</v>
      </c>
      <c r="C40" s="366">
        <v>76174</v>
      </c>
      <c r="D40" s="366">
        <v>5788</v>
      </c>
      <c r="E40" s="366">
        <v>0</v>
      </c>
      <c r="F40" s="366">
        <v>3662</v>
      </c>
      <c r="G40" s="366">
        <f t="shared" si="0"/>
        <v>85624</v>
      </c>
      <c r="H40" s="810">
        <v>220</v>
      </c>
      <c r="I40" s="771">
        <f t="shared" si="1"/>
        <v>1883.7280000000001</v>
      </c>
      <c r="J40" s="771">
        <v>316.82304015205511</v>
      </c>
      <c r="K40" s="771">
        <v>1566.9049598479451</v>
      </c>
      <c r="L40" s="771">
        <v>0</v>
      </c>
      <c r="M40" s="771"/>
      <c r="N40" s="771"/>
      <c r="O40" s="771"/>
      <c r="P40" s="771"/>
      <c r="Q40" s="771"/>
      <c r="R40" s="771"/>
      <c r="S40" s="811"/>
      <c r="T40" s="811"/>
      <c r="U40" s="811"/>
      <c r="V40" s="822"/>
      <c r="W40" s="822"/>
    </row>
    <row r="41" spans="1:23" s="755" customFormat="1" ht="14.25">
      <c r="A41" s="808">
        <v>31</v>
      </c>
      <c r="B41" s="814" t="s">
        <v>698</v>
      </c>
      <c r="C41" s="366">
        <v>35956</v>
      </c>
      <c r="D41" s="366">
        <v>23</v>
      </c>
      <c r="E41" s="366">
        <v>0</v>
      </c>
      <c r="F41" s="366">
        <v>7</v>
      </c>
      <c r="G41" s="366">
        <f t="shared" si="0"/>
        <v>35986</v>
      </c>
      <c r="H41" s="810">
        <v>220</v>
      </c>
      <c r="I41" s="771">
        <f t="shared" si="1"/>
        <v>791.69200000000023</v>
      </c>
      <c r="J41" s="771">
        <v>129.55277043302061</v>
      </c>
      <c r="K41" s="771">
        <v>662.13922956697957</v>
      </c>
      <c r="L41" s="771">
        <v>0</v>
      </c>
      <c r="M41" s="771"/>
      <c r="N41" s="771"/>
      <c r="O41" s="771"/>
      <c r="P41" s="771"/>
      <c r="Q41" s="771"/>
      <c r="R41" s="771"/>
      <c r="S41" s="811"/>
      <c r="T41" s="811"/>
      <c r="U41" s="811"/>
      <c r="V41" s="822"/>
      <c r="W41" s="822"/>
    </row>
    <row r="42" spans="1:23" s="755" customFormat="1" ht="14.25">
      <c r="A42" s="808">
        <v>32</v>
      </c>
      <c r="B42" s="814" t="s">
        <v>699</v>
      </c>
      <c r="C42" s="366">
        <v>27507</v>
      </c>
      <c r="D42" s="366">
        <v>441</v>
      </c>
      <c r="E42" s="366">
        <v>0</v>
      </c>
      <c r="F42" s="366">
        <v>339</v>
      </c>
      <c r="G42" s="366">
        <f t="shared" si="0"/>
        <v>28287</v>
      </c>
      <c r="H42" s="810">
        <v>220</v>
      </c>
      <c r="I42" s="771">
        <v>622.30999999999995</v>
      </c>
      <c r="J42" s="771">
        <v>104.66067271938425</v>
      </c>
      <c r="K42" s="771">
        <v>517.65332728061583</v>
      </c>
      <c r="L42" s="771">
        <v>0</v>
      </c>
      <c r="M42" s="771"/>
      <c r="N42" s="771"/>
      <c r="O42" s="771"/>
      <c r="P42" s="771"/>
      <c r="Q42" s="771"/>
      <c r="R42" s="771"/>
      <c r="S42" s="811"/>
      <c r="T42" s="811"/>
      <c r="U42" s="811"/>
      <c r="V42" s="822"/>
      <c r="W42" s="822"/>
    </row>
    <row r="43" spans="1:23" s="755" customFormat="1" ht="14.25">
      <c r="A43" s="808">
        <v>33</v>
      </c>
      <c r="B43" s="814" t="s">
        <v>700</v>
      </c>
      <c r="C43" s="366">
        <v>54695</v>
      </c>
      <c r="D43" s="366">
        <v>0</v>
      </c>
      <c r="E43" s="366">
        <v>0</v>
      </c>
      <c r="F43" s="366">
        <v>145</v>
      </c>
      <c r="G43" s="366">
        <f t="shared" si="0"/>
        <v>54840</v>
      </c>
      <c r="H43" s="810">
        <v>220</v>
      </c>
      <c r="I43" s="771">
        <f t="shared" si="1"/>
        <v>1206.48</v>
      </c>
      <c r="J43" s="771">
        <v>202.91</v>
      </c>
      <c r="K43" s="771">
        <v>1003.57</v>
      </c>
      <c r="L43" s="771">
        <v>0</v>
      </c>
      <c r="M43" s="771"/>
      <c r="N43" s="771"/>
      <c r="O43" s="771"/>
      <c r="P43" s="771"/>
      <c r="Q43" s="771"/>
      <c r="R43" s="771"/>
      <c r="S43" s="811"/>
      <c r="T43" s="811"/>
      <c r="U43" s="811"/>
      <c r="V43" s="822"/>
      <c r="W43" s="822"/>
    </row>
    <row r="44" spans="1:23" ht="14.25">
      <c r="A44" s="808">
        <v>34</v>
      </c>
      <c r="B44" s="814" t="s">
        <v>701</v>
      </c>
      <c r="C44" s="366">
        <v>63336.75</v>
      </c>
      <c r="D44" s="366">
        <v>0</v>
      </c>
      <c r="E44" s="366">
        <v>0</v>
      </c>
      <c r="F44" s="366">
        <v>621.75</v>
      </c>
      <c r="G44" s="366">
        <f t="shared" si="0"/>
        <v>63958.5</v>
      </c>
      <c r="H44" s="810">
        <v>220</v>
      </c>
      <c r="I44" s="771">
        <f t="shared" si="1"/>
        <v>1407.0870000000002</v>
      </c>
      <c r="J44" s="771">
        <v>236.65802901046496</v>
      </c>
      <c r="K44" s="771">
        <v>1170.4289709895352</v>
      </c>
      <c r="L44" s="771">
        <v>0</v>
      </c>
      <c r="M44" s="771"/>
      <c r="N44" s="771"/>
      <c r="O44" s="771"/>
      <c r="P44" s="771"/>
      <c r="Q44" s="771"/>
      <c r="R44" s="771"/>
      <c r="S44" s="811"/>
      <c r="T44" s="811"/>
      <c r="U44" s="811"/>
      <c r="V44" s="822"/>
      <c r="W44" s="822"/>
    </row>
    <row r="45" spans="1:23" s="755" customFormat="1" ht="14.25">
      <c r="A45" s="808">
        <v>35</v>
      </c>
      <c r="B45" s="814" t="s">
        <v>702</v>
      </c>
      <c r="C45" s="366">
        <v>63890</v>
      </c>
      <c r="D45" s="366">
        <v>387</v>
      </c>
      <c r="E45" s="366">
        <v>0</v>
      </c>
      <c r="F45" s="366">
        <v>863</v>
      </c>
      <c r="G45" s="366">
        <f t="shared" si="0"/>
        <v>65140</v>
      </c>
      <c r="H45" s="810">
        <v>220</v>
      </c>
      <c r="I45" s="771">
        <f t="shared" si="1"/>
        <v>1433.08</v>
      </c>
      <c r="J45" s="771">
        <v>241.01168177409338</v>
      </c>
      <c r="K45" s="771">
        <v>1192.0683182259065</v>
      </c>
      <c r="L45" s="771">
        <v>0</v>
      </c>
      <c r="M45" s="771"/>
      <c r="N45" s="771"/>
      <c r="O45" s="771"/>
      <c r="P45" s="771"/>
      <c r="Q45" s="771"/>
      <c r="R45" s="771"/>
      <c r="S45" s="811"/>
      <c r="T45" s="811"/>
      <c r="U45" s="811"/>
      <c r="V45" s="822"/>
      <c r="W45" s="822"/>
    </row>
    <row r="46" spans="1:23" s="755" customFormat="1" ht="14.25">
      <c r="A46" s="808">
        <v>36</v>
      </c>
      <c r="B46" s="814" t="s">
        <v>717</v>
      </c>
      <c r="C46" s="366">
        <v>76782</v>
      </c>
      <c r="D46" s="366">
        <v>435</v>
      </c>
      <c r="E46" s="366">
        <v>0</v>
      </c>
      <c r="F46" s="366">
        <v>207</v>
      </c>
      <c r="G46" s="366">
        <f t="shared" si="0"/>
        <v>77424</v>
      </c>
      <c r="H46" s="810">
        <v>220</v>
      </c>
      <c r="I46" s="771">
        <f t="shared" si="1"/>
        <v>1703.328</v>
      </c>
      <c r="J46" s="771">
        <v>286.46509331958458</v>
      </c>
      <c r="K46" s="771">
        <v>1416.8629066804153</v>
      </c>
      <c r="L46" s="771">
        <v>0</v>
      </c>
      <c r="M46" s="771"/>
      <c r="N46" s="771"/>
      <c r="O46" s="771"/>
      <c r="P46" s="771"/>
      <c r="Q46" s="771"/>
      <c r="R46" s="771"/>
      <c r="S46" s="811"/>
      <c r="T46" s="811"/>
      <c r="U46" s="811"/>
      <c r="V46" s="822"/>
      <c r="W46" s="822"/>
    </row>
    <row r="47" spans="1:23" s="755" customFormat="1" ht="14.25">
      <c r="A47" s="808">
        <v>37</v>
      </c>
      <c r="B47" s="814" t="s">
        <v>703</v>
      </c>
      <c r="C47" s="366">
        <v>80560</v>
      </c>
      <c r="D47" s="366">
        <v>263</v>
      </c>
      <c r="E47" s="366">
        <v>0</v>
      </c>
      <c r="F47" s="366">
        <v>3371</v>
      </c>
      <c r="G47" s="366">
        <f t="shared" si="0"/>
        <v>84194</v>
      </c>
      <c r="H47" s="810">
        <v>220</v>
      </c>
      <c r="I47" s="771">
        <f t="shared" si="1"/>
        <v>1852.268</v>
      </c>
      <c r="J47" s="771">
        <v>1852.268</v>
      </c>
      <c r="K47" s="771">
        <v>0</v>
      </c>
      <c r="L47" s="771">
        <v>0</v>
      </c>
      <c r="M47" s="771"/>
      <c r="N47" s="771"/>
      <c r="O47" s="771"/>
      <c r="P47" s="771"/>
      <c r="Q47" s="771"/>
      <c r="R47" s="771"/>
      <c r="S47" s="811"/>
      <c r="T47" s="811"/>
      <c r="U47" s="811"/>
      <c r="V47" s="822"/>
      <c r="W47" s="822"/>
    </row>
    <row r="48" spans="1:23" s="755" customFormat="1" ht="14.25">
      <c r="A48" s="808">
        <v>38</v>
      </c>
      <c r="B48" s="814" t="s">
        <v>704</v>
      </c>
      <c r="C48" s="366">
        <v>99916</v>
      </c>
      <c r="D48" s="366">
        <v>915</v>
      </c>
      <c r="E48" s="366">
        <v>0</v>
      </c>
      <c r="F48" s="366">
        <v>1186</v>
      </c>
      <c r="G48" s="366">
        <f t="shared" si="0"/>
        <v>102017</v>
      </c>
      <c r="H48" s="810">
        <v>220</v>
      </c>
      <c r="I48" s="771">
        <f t="shared" si="1"/>
        <v>2244.3740000000003</v>
      </c>
      <c r="J48" s="771">
        <v>377.46067272330316</v>
      </c>
      <c r="K48" s="771">
        <v>1866.9133272766969</v>
      </c>
      <c r="L48" s="771">
        <v>0</v>
      </c>
      <c r="M48" s="771"/>
      <c r="N48" s="771"/>
      <c r="O48" s="771"/>
      <c r="P48" s="771"/>
      <c r="Q48" s="771"/>
      <c r="R48" s="771"/>
      <c r="S48" s="811"/>
      <c r="T48" s="811"/>
      <c r="U48" s="811"/>
      <c r="V48" s="822"/>
      <c r="W48" s="822"/>
    </row>
    <row r="49" spans="1:23" s="755" customFormat="1" ht="14.25">
      <c r="A49" s="808">
        <v>39</v>
      </c>
      <c r="B49" s="814" t="s">
        <v>705</v>
      </c>
      <c r="C49" s="366">
        <v>82216</v>
      </c>
      <c r="D49" s="366">
        <v>309</v>
      </c>
      <c r="E49" s="366">
        <v>0</v>
      </c>
      <c r="F49" s="366">
        <v>646</v>
      </c>
      <c r="G49" s="366">
        <f t="shared" si="0"/>
        <v>83171</v>
      </c>
      <c r="H49" s="810">
        <v>220</v>
      </c>
      <c r="I49" s="771">
        <f t="shared" si="1"/>
        <v>1829.7619999999999</v>
      </c>
      <c r="J49" s="771">
        <v>1829.7619999999999</v>
      </c>
      <c r="K49" s="771">
        <v>0</v>
      </c>
      <c r="L49" s="771">
        <v>0</v>
      </c>
      <c r="M49" s="771"/>
      <c r="N49" s="771"/>
      <c r="O49" s="771"/>
      <c r="P49" s="771"/>
      <c r="Q49" s="771"/>
      <c r="R49" s="771"/>
      <c r="S49" s="811"/>
      <c r="T49" s="811"/>
      <c r="U49" s="811"/>
      <c r="V49" s="822"/>
      <c r="W49" s="822"/>
    </row>
    <row r="50" spans="1:23" s="755" customFormat="1" ht="14.25">
      <c r="A50" s="808">
        <v>40</v>
      </c>
      <c r="B50" s="814" t="s">
        <v>706</v>
      </c>
      <c r="C50" s="366">
        <v>51790</v>
      </c>
      <c r="D50" s="366">
        <v>84</v>
      </c>
      <c r="E50" s="366">
        <v>0</v>
      </c>
      <c r="F50" s="366">
        <v>1238</v>
      </c>
      <c r="G50" s="366">
        <f t="shared" si="0"/>
        <v>53112</v>
      </c>
      <c r="H50" s="810">
        <v>220</v>
      </c>
      <c r="I50" s="771">
        <f t="shared" si="1"/>
        <v>1168.4640000000002</v>
      </c>
      <c r="J50" s="771">
        <v>196.51067271451313</v>
      </c>
      <c r="K50" s="771">
        <v>971.95332728548703</v>
      </c>
      <c r="L50" s="771">
        <v>0</v>
      </c>
      <c r="M50" s="771"/>
      <c r="N50" s="771"/>
      <c r="O50" s="771"/>
      <c r="P50" s="771"/>
      <c r="Q50" s="771"/>
      <c r="R50" s="771"/>
      <c r="S50" s="811"/>
      <c r="T50" s="811"/>
      <c r="U50" s="811"/>
      <c r="V50" s="822"/>
      <c r="W50" s="822"/>
    </row>
    <row r="51" spans="1:23" s="755" customFormat="1" ht="14.25">
      <c r="A51" s="808">
        <v>41</v>
      </c>
      <c r="B51" s="814" t="s">
        <v>707</v>
      </c>
      <c r="C51" s="366">
        <v>72276</v>
      </c>
      <c r="D51" s="366">
        <v>324</v>
      </c>
      <c r="E51" s="366">
        <v>0</v>
      </c>
      <c r="F51" s="366">
        <v>742</v>
      </c>
      <c r="G51" s="366">
        <f t="shared" si="0"/>
        <v>73342</v>
      </c>
      <c r="H51" s="810">
        <v>220</v>
      </c>
      <c r="I51" s="771">
        <f t="shared" si="1"/>
        <v>1613.5240000000006</v>
      </c>
      <c r="J51" s="771">
        <v>1342.163327284447</v>
      </c>
      <c r="K51" s="771">
        <v>271.36067271555362</v>
      </c>
      <c r="L51" s="771">
        <v>0</v>
      </c>
      <c r="M51" s="771"/>
      <c r="N51" s="771"/>
      <c r="O51" s="771"/>
      <c r="P51" s="771"/>
      <c r="Q51" s="771"/>
      <c r="R51" s="771"/>
      <c r="S51" s="811"/>
      <c r="T51" s="811"/>
      <c r="U51" s="811"/>
      <c r="V51" s="822"/>
      <c r="W51" s="822"/>
    </row>
    <row r="52" spans="1:23" s="755" customFormat="1" ht="14.25">
      <c r="A52" s="808">
        <v>42</v>
      </c>
      <c r="B52" s="814" t="s">
        <v>708</v>
      </c>
      <c r="C52" s="366">
        <v>57651</v>
      </c>
      <c r="D52" s="366">
        <v>0</v>
      </c>
      <c r="E52" s="366">
        <v>0</v>
      </c>
      <c r="F52" s="366">
        <v>158</v>
      </c>
      <c r="G52" s="366">
        <f t="shared" si="0"/>
        <v>57809</v>
      </c>
      <c r="H52" s="810">
        <v>220</v>
      </c>
      <c r="I52" s="771">
        <f t="shared" si="1"/>
        <v>1271.7980000000002</v>
      </c>
      <c r="J52" s="771">
        <v>1057.8983363736438</v>
      </c>
      <c r="K52" s="771">
        <v>213.89966362635636</v>
      </c>
      <c r="L52" s="771">
        <v>0</v>
      </c>
      <c r="M52" s="771"/>
      <c r="N52" s="771"/>
      <c r="O52" s="771"/>
      <c r="P52" s="771"/>
      <c r="Q52" s="771"/>
      <c r="R52" s="771"/>
      <c r="S52" s="811"/>
      <c r="T52" s="811"/>
      <c r="U52" s="811"/>
      <c r="V52" s="822"/>
      <c r="W52" s="822"/>
    </row>
    <row r="53" spans="1:23" s="755" customFormat="1" ht="14.25">
      <c r="A53" s="808">
        <v>43</v>
      </c>
      <c r="B53" s="814" t="s">
        <v>709</v>
      </c>
      <c r="C53" s="366">
        <v>26236</v>
      </c>
      <c r="D53" s="366">
        <v>0</v>
      </c>
      <c r="E53" s="366">
        <v>0</v>
      </c>
      <c r="F53" s="366">
        <v>700</v>
      </c>
      <c r="G53" s="366">
        <f t="shared" si="0"/>
        <v>26936</v>
      </c>
      <c r="H53" s="810">
        <v>220</v>
      </c>
      <c r="I53" s="771">
        <f t="shared" si="1"/>
        <v>592.5920000000001</v>
      </c>
      <c r="J53" s="771">
        <v>99.660336353971559</v>
      </c>
      <c r="K53" s="771">
        <v>492.93166364602848</v>
      </c>
      <c r="L53" s="771">
        <v>0</v>
      </c>
      <c r="M53" s="771"/>
      <c r="N53" s="771"/>
      <c r="O53" s="771"/>
      <c r="P53" s="771"/>
      <c r="Q53" s="771"/>
      <c r="R53" s="771"/>
      <c r="S53" s="811"/>
      <c r="T53" s="811"/>
      <c r="U53" s="811"/>
      <c r="V53" s="822"/>
      <c r="W53" s="822"/>
    </row>
    <row r="54" spans="1:23" s="755" customFormat="1" ht="14.25">
      <c r="A54" s="808">
        <v>44</v>
      </c>
      <c r="B54" s="814" t="s">
        <v>710</v>
      </c>
      <c r="C54" s="366">
        <v>36789</v>
      </c>
      <c r="D54" s="366">
        <v>376</v>
      </c>
      <c r="E54" s="366">
        <v>0</v>
      </c>
      <c r="F54" s="366">
        <v>6085</v>
      </c>
      <c r="G54" s="366">
        <f t="shared" si="0"/>
        <v>43250</v>
      </c>
      <c r="H54" s="810">
        <v>220</v>
      </c>
      <c r="I54" s="771">
        <f t="shared" si="1"/>
        <v>951.5</v>
      </c>
      <c r="J54" s="771">
        <v>160.02000000000001</v>
      </c>
      <c r="K54" s="771">
        <v>791.48</v>
      </c>
      <c r="L54" s="771">
        <v>0</v>
      </c>
      <c r="M54" s="771"/>
      <c r="N54" s="771"/>
      <c r="O54" s="771"/>
      <c r="P54" s="771"/>
      <c r="Q54" s="771"/>
      <c r="R54" s="771"/>
      <c r="S54" s="811"/>
      <c r="T54" s="811"/>
      <c r="U54" s="811"/>
      <c r="V54" s="822"/>
      <c r="W54" s="822"/>
    </row>
    <row r="55" spans="1:23" s="755" customFormat="1" ht="14.25">
      <c r="A55" s="808">
        <v>45</v>
      </c>
      <c r="B55" s="814" t="s">
        <v>711</v>
      </c>
      <c r="C55" s="366">
        <v>93340.53</v>
      </c>
      <c r="D55" s="366">
        <v>1177.125</v>
      </c>
      <c r="E55" s="366">
        <v>0</v>
      </c>
      <c r="F55" s="366">
        <v>272.83499999999998</v>
      </c>
      <c r="G55" s="366">
        <f t="shared" si="0"/>
        <v>94790.49</v>
      </c>
      <c r="H55" s="810">
        <v>220</v>
      </c>
      <c r="I55" s="771">
        <f t="shared" si="1"/>
        <v>2085.3907800000002</v>
      </c>
      <c r="J55" s="771">
        <v>350.74040180748773</v>
      </c>
      <c r="K55" s="771">
        <v>1734.6503781925123</v>
      </c>
      <c r="L55" s="771">
        <v>0</v>
      </c>
      <c r="M55" s="771"/>
      <c r="N55" s="771"/>
      <c r="O55" s="771"/>
      <c r="P55" s="771"/>
      <c r="Q55" s="771"/>
      <c r="R55" s="771"/>
      <c r="S55" s="811"/>
      <c r="T55" s="811"/>
      <c r="U55" s="811"/>
      <c r="V55" s="822"/>
      <c r="W55" s="822"/>
    </row>
    <row r="56" spans="1:23" s="815" customFormat="1" ht="14.25">
      <c r="A56" s="808">
        <v>46</v>
      </c>
      <c r="B56" s="814" t="s">
        <v>712</v>
      </c>
      <c r="C56" s="366">
        <v>69240.959999999992</v>
      </c>
      <c r="D56" s="366">
        <v>29.52</v>
      </c>
      <c r="E56" s="366">
        <v>0</v>
      </c>
      <c r="F56" s="366">
        <v>257.76</v>
      </c>
      <c r="G56" s="366">
        <f t="shared" si="0"/>
        <v>69528.239999999991</v>
      </c>
      <c r="H56" s="810">
        <v>220</v>
      </c>
      <c r="I56" s="771">
        <f t="shared" si="1"/>
        <v>1529.6212800000001</v>
      </c>
      <c r="J56" s="771">
        <v>1529.6212800000001</v>
      </c>
      <c r="K56" s="771">
        <v>0</v>
      </c>
      <c r="L56" s="771">
        <v>0</v>
      </c>
      <c r="M56" s="771"/>
      <c r="N56" s="771"/>
      <c r="O56" s="771"/>
      <c r="P56" s="771"/>
      <c r="Q56" s="771"/>
      <c r="R56" s="771"/>
      <c r="S56" s="811"/>
      <c r="T56" s="811"/>
      <c r="U56" s="811"/>
      <c r="V56" s="822"/>
      <c r="W56" s="822"/>
    </row>
    <row r="57" spans="1:23" s="755" customFormat="1" ht="14.25">
      <c r="A57" s="808">
        <v>47</v>
      </c>
      <c r="B57" s="814" t="s">
        <v>713</v>
      </c>
      <c r="C57" s="366">
        <v>72297</v>
      </c>
      <c r="D57" s="366">
        <v>20</v>
      </c>
      <c r="E57" s="366">
        <v>0</v>
      </c>
      <c r="F57" s="366">
        <v>535</v>
      </c>
      <c r="G57" s="366">
        <f t="shared" si="0"/>
        <v>72852</v>
      </c>
      <c r="H57" s="810">
        <v>220</v>
      </c>
      <c r="I57" s="771">
        <f t="shared" si="1"/>
        <v>1602.7440000000001</v>
      </c>
      <c r="J57" s="771">
        <v>1602.7440000000001</v>
      </c>
      <c r="K57" s="771">
        <v>0</v>
      </c>
      <c r="L57" s="771">
        <v>0</v>
      </c>
      <c r="M57" s="771"/>
      <c r="N57" s="771"/>
      <c r="O57" s="771"/>
      <c r="P57" s="771"/>
      <c r="Q57" s="771"/>
      <c r="R57" s="771"/>
      <c r="S57" s="811"/>
      <c r="T57" s="811"/>
      <c r="U57" s="811"/>
      <c r="V57" s="822"/>
      <c r="W57" s="822"/>
    </row>
    <row r="58" spans="1:23" s="755" customFormat="1" ht="14.25">
      <c r="A58" s="808">
        <v>48</v>
      </c>
      <c r="B58" s="814" t="s">
        <v>718</v>
      </c>
      <c r="C58" s="366">
        <v>83829</v>
      </c>
      <c r="D58" s="366">
        <v>0</v>
      </c>
      <c r="E58" s="366">
        <v>0</v>
      </c>
      <c r="F58" s="366">
        <v>1136</v>
      </c>
      <c r="G58" s="366">
        <f t="shared" si="0"/>
        <v>84965</v>
      </c>
      <c r="H58" s="810">
        <v>220</v>
      </c>
      <c r="I58" s="771">
        <f t="shared" si="1"/>
        <v>1869.23</v>
      </c>
      <c r="J58" s="771">
        <v>314.3651030457018</v>
      </c>
      <c r="K58" s="771">
        <v>1554.8648969542983</v>
      </c>
      <c r="L58" s="771">
        <v>0</v>
      </c>
      <c r="M58" s="771"/>
      <c r="N58" s="771"/>
      <c r="O58" s="771"/>
      <c r="P58" s="771"/>
      <c r="Q58" s="771"/>
      <c r="R58" s="771"/>
      <c r="S58" s="811"/>
      <c r="T58" s="811"/>
      <c r="U58" s="811"/>
      <c r="V58" s="822"/>
      <c r="W58" s="822"/>
    </row>
    <row r="59" spans="1:23" s="755" customFormat="1" ht="14.25">
      <c r="A59" s="808">
        <v>49</v>
      </c>
      <c r="B59" s="814" t="s">
        <v>719</v>
      </c>
      <c r="C59" s="366">
        <v>52599</v>
      </c>
      <c r="D59" s="366">
        <v>532</v>
      </c>
      <c r="E59" s="366">
        <v>0</v>
      </c>
      <c r="F59" s="366">
        <v>41</v>
      </c>
      <c r="G59" s="366">
        <f t="shared" si="0"/>
        <v>53172</v>
      </c>
      <c r="H59" s="810">
        <v>220</v>
      </c>
      <c r="I59" s="771">
        <f t="shared" si="1"/>
        <v>1169.7840000000003</v>
      </c>
      <c r="J59" s="771">
        <v>228.18078024927772</v>
      </c>
      <c r="K59" s="771">
        <v>941.6032197507227</v>
      </c>
      <c r="L59" s="771">
        <v>0</v>
      </c>
      <c r="M59" s="771"/>
      <c r="N59" s="771"/>
      <c r="O59" s="771"/>
      <c r="P59" s="771"/>
      <c r="Q59" s="771"/>
      <c r="R59" s="771"/>
      <c r="S59" s="811"/>
      <c r="T59" s="811"/>
      <c r="U59" s="811"/>
      <c r="V59" s="822"/>
      <c r="W59" s="822"/>
    </row>
    <row r="60" spans="1:23" s="755" customFormat="1" ht="14.25">
      <c r="A60" s="808">
        <v>50</v>
      </c>
      <c r="B60" s="814" t="s">
        <v>714</v>
      </c>
      <c r="C60" s="366">
        <v>34903</v>
      </c>
      <c r="D60" s="366">
        <v>0</v>
      </c>
      <c r="E60" s="366">
        <v>0</v>
      </c>
      <c r="F60" s="366">
        <v>0</v>
      </c>
      <c r="G60" s="366">
        <f t="shared" si="0"/>
        <v>34903</v>
      </c>
      <c r="H60" s="810">
        <v>220</v>
      </c>
      <c r="I60" s="771">
        <f t="shared" si="1"/>
        <v>767.86599999999999</v>
      </c>
      <c r="J60" s="771">
        <v>638.7294394136452</v>
      </c>
      <c r="K60" s="771">
        <v>129.13656058635485</v>
      </c>
      <c r="L60" s="771">
        <v>0</v>
      </c>
      <c r="M60" s="771"/>
      <c r="N60" s="771"/>
      <c r="O60" s="771"/>
      <c r="P60" s="771"/>
      <c r="Q60" s="771"/>
      <c r="R60" s="771"/>
      <c r="S60" s="811"/>
      <c r="T60" s="811"/>
      <c r="U60" s="811"/>
      <c r="V60" s="822"/>
      <c r="W60" s="822"/>
    </row>
    <row r="61" spans="1:23" s="755" customFormat="1" ht="14.25">
      <c r="A61" s="808">
        <v>51</v>
      </c>
      <c r="B61" s="814" t="s">
        <v>720</v>
      </c>
      <c r="C61" s="366">
        <v>69946</v>
      </c>
      <c r="D61" s="366">
        <v>221</v>
      </c>
      <c r="E61" s="366">
        <v>0</v>
      </c>
      <c r="F61" s="366">
        <v>1272</v>
      </c>
      <c r="G61" s="366">
        <f t="shared" si="0"/>
        <v>71439</v>
      </c>
      <c r="H61" s="810">
        <v>220</v>
      </c>
      <c r="I61" s="771">
        <f>J61+K61</f>
        <v>1571.6579999999999</v>
      </c>
      <c r="J61" s="771">
        <v>264.32966362953823</v>
      </c>
      <c r="K61" s="771">
        <v>1307.3283363704618</v>
      </c>
      <c r="L61" s="771">
        <v>0</v>
      </c>
      <c r="M61" s="771"/>
      <c r="N61" s="771"/>
      <c r="O61" s="771"/>
      <c r="P61" s="771"/>
      <c r="Q61" s="771"/>
      <c r="R61" s="771"/>
      <c r="S61" s="811"/>
      <c r="T61" s="811"/>
      <c r="U61" s="811"/>
      <c r="V61" s="822"/>
      <c r="W61" s="822"/>
    </row>
    <row r="62" spans="1:23" s="807" customFormat="1">
      <c r="A62" s="816"/>
      <c r="B62" s="367" t="s">
        <v>81</v>
      </c>
      <c r="C62" s="390">
        <f>SUM(C11:C61)</f>
        <v>3120345.4</v>
      </c>
      <c r="D62" s="390">
        <f t="shared" ref="D62:G62" si="2">SUM(D11:D61)</f>
        <v>33852.644999999997</v>
      </c>
      <c r="E62" s="390">
        <f t="shared" si="2"/>
        <v>0</v>
      </c>
      <c r="F62" s="390">
        <f t="shared" si="2"/>
        <v>58497.595000000001</v>
      </c>
      <c r="G62" s="390">
        <f t="shared" si="2"/>
        <v>3212695.6400000006</v>
      </c>
      <c r="H62" s="927">
        <v>220</v>
      </c>
      <c r="I62" s="817">
        <f t="shared" ref="I62:L62" si="3">SUM(I11:I61)</f>
        <v>70679.300080000015</v>
      </c>
      <c r="J62" s="817">
        <f t="shared" si="3"/>
        <v>24326.140228414308</v>
      </c>
      <c r="K62" s="817">
        <f t="shared" si="3"/>
        <v>46353.163851585705</v>
      </c>
      <c r="L62" s="817">
        <f t="shared" si="3"/>
        <v>0</v>
      </c>
      <c r="M62" s="817"/>
      <c r="N62" s="817"/>
      <c r="O62" s="817"/>
      <c r="P62" s="817"/>
      <c r="Q62" s="817"/>
      <c r="R62" s="817"/>
      <c r="S62" s="818"/>
      <c r="T62" s="806"/>
      <c r="U62" s="818"/>
      <c r="V62" s="818"/>
      <c r="W62" s="818"/>
    </row>
    <row r="63" spans="1:23">
      <c r="A63" s="819"/>
      <c r="B63" s="819"/>
      <c r="C63" s="819"/>
      <c r="D63" s="819"/>
      <c r="E63" s="819"/>
      <c r="F63" s="819"/>
      <c r="G63" s="819"/>
      <c r="H63" s="819"/>
      <c r="I63" s="811"/>
      <c r="J63" s="305"/>
      <c r="K63" s="305"/>
      <c r="L63" s="305"/>
    </row>
    <row r="64" spans="1:23">
      <c r="A64" s="820" t="s">
        <v>8</v>
      </c>
      <c r="B64" s="821"/>
      <c r="C64" s="821"/>
      <c r="D64" s="819"/>
      <c r="E64" s="819"/>
      <c r="F64" s="819"/>
      <c r="G64" s="819"/>
      <c r="H64" s="819"/>
      <c r="I64" s="305"/>
      <c r="J64" s="305"/>
      <c r="K64" s="305"/>
      <c r="L64" s="305"/>
    </row>
    <row r="65" spans="1:18">
      <c r="A65" s="806" t="s">
        <v>9</v>
      </c>
      <c r="B65" s="806"/>
      <c r="C65" s="806"/>
      <c r="I65" s="305"/>
      <c r="J65" s="305"/>
      <c r="K65" s="305"/>
      <c r="L65" s="305"/>
    </row>
    <row r="66" spans="1:18">
      <c r="A66" s="806" t="s">
        <v>10</v>
      </c>
      <c r="B66" s="806"/>
      <c r="C66" s="806"/>
      <c r="I66" s="305"/>
      <c r="J66" s="305"/>
      <c r="K66" s="305"/>
      <c r="L66" s="305"/>
    </row>
    <row r="67" spans="1:18">
      <c r="A67" s="806"/>
      <c r="B67" s="806"/>
      <c r="C67" s="806"/>
      <c r="I67" s="305"/>
      <c r="J67" s="305"/>
      <c r="K67" s="305"/>
      <c r="L67" s="305"/>
    </row>
    <row r="68" spans="1:18">
      <c r="A68" s="806"/>
      <c r="B68" s="806"/>
      <c r="C68" s="806"/>
      <c r="I68" s="305"/>
      <c r="J68" s="305"/>
      <c r="K68" s="305"/>
      <c r="L68" s="305"/>
    </row>
    <row r="69" spans="1:18">
      <c r="A69" s="806" t="s">
        <v>12</v>
      </c>
      <c r="H69" s="806"/>
      <c r="I69" s="305"/>
      <c r="J69" s="806"/>
      <c r="K69" s="806"/>
      <c r="L69" s="806"/>
      <c r="M69" s="806"/>
      <c r="N69" s="806"/>
      <c r="O69" s="806" t="s">
        <v>13</v>
      </c>
      <c r="P69" s="806"/>
      <c r="Q69" s="806"/>
      <c r="R69" s="806"/>
    </row>
    <row r="70" spans="1:18" ht="12.75" customHeight="1">
      <c r="I70" s="806"/>
      <c r="J70" s="1523" t="s">
        <v>892</v>
      </c>
      <c r="K70" s="1523"/>
      <c r="L70" s="1523"/>
      <c r="M70" s="1523"/>
      <c r="N70" s="1523"/>
      <c r="O70" s="1524"/>
      <c r="P70" s="1524"/>
      <c r="Q70" s="1524"/>
      <c r="R70" s="1524"/>
    </row>
    <row r="71" spans="1:18">
      <c r="A71" s="806"/>
      <c r="B71" s="806"/>
      <c r="I71" s="305"/>
      <c r="J71" s="806"/>
      <c r="K71" s="806"/>
      <c r="L71" s="806"/>
      <c r="M71" s="806"/>
      <c r="N71" s="806"/>
      <c r="O71" s="806"/>
      <c r="P71" s="806"/>
      <c r="Q71" s="806"/>
      <c r="R71" s="806"/>
    </row>
    <row r="73" spans="1:18">
      <c r="A73" s="1525"/>
      <c r="B73" s="1525"/>
      <c r="C73" s="1525"/>
      <c r="D73" s="1525"/>
      <c r="E73" s="1525"/>
      <c r="F73" s="1525"/>
      <c r="G73" s="1525"/>
      <c r="H73" s="1525"/>
      <c r="I73" s="1525"/>
      <c r="J73" s="1525"/>
      <c r="K73" s="1525"/>
      <c r="L73" s="1525"/>
      <c r="M73" s="1525"/>
      <c r="N73" s="1525"/>
      <c r="O73" s="1525"/>
      <c r="P73" s="1525"/>
      <c r="Q73" s="1525"/>
      <c r="R73" s="1525"/>
    </row>
  </sheetData>
  <mergeCells count="16">
    <mergeCell ref="A6:R6"/>
    <mergeCell ref="G1:I1"/>
    <mergeCell ref="Q1:R1"/>
    <mergeCell ref="A2:R2"/>
    <mergeCell ref="A3:R3"/>
    <mergeCell ref="A4:R5"/>
    <mergeCell ref="J70:R70"/>
    <mergeCell ref="A73:R73"/>
    <mergeCell ref="A7:B7"/>
    <mergeCell ref="L7:R7"/>
    <mergeCell ref="A8:A9"/>
    <mergeCell ref="B8:B9"/>
    <mergeCell ref="C8:G8"/>
    <mergeCell ref="H8:H9"/>
    <mergeCell ref="I8:L8"/>
    <mergeCell ref="M8:R8"/>
  </mergeCells>
  <printOptions horizontalCentered="1"/>
  <pageMargins left="0.2" right="0.17" top="0.63" bottom="0" header="0.79" footer="0.31496062992125984"/>
  <pageSetup paperSize="9" scale="85" orientation="landscape" r:id="rId1"/>
  <rowBreaks count="1" manualBreakCount="1">
    <brk id="35" max="11" man="1"/>
  </rowBreaks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73"/>
  <sheetViews>
    <sheetView view="pageBreakPreview" zoomScaleNormal="70" zoomScaleSheetLayoutView="100" workbookViewId="0">
      <pane xSplit="1" ySplit="10" topLeftCell="B56" activePane="bottomRight" state="frozen"/>
      <selection activeCell="A73" sqref="A73:R74"/>
      <selection pane="topRight" activeCell="A73" sqref="A73:R74"/>
      <selection pane="bottomLeft" activeCell="A73" sqref="A73:R74"/>
      <selection pane="bottomRight" activeCell="G62" sqref="G62"/>
    </sheetView>
  </sheetViews>
  <sheetFormatPr defaultColWidth="9.140625" defaultRowHeight="12.75"/>
  <cols>
    <col min="1" max="1" width="5.5703125" style="305" customWidth="1"/>
    <col min="2" max="2" width="14" style="305" bestFit="1" customWidth="1"/>
    <col min="3" max="3" width="10.28515625" style="305" customWidth="1"/>
    <col min="4" max="4" width="8.42578125" style="305" customWidth="1"/>
    <col min="5" max="6" width="9.85546875" style="305" customWidth="1"/>
    <col min="7" max="7" width="10.85546875" style="305" customWidth="1"/>
    <col min="8" max="8" width="12.42578125" style="305" customWidth="1"/>
    <col min="9" max="9" width="8.7109375" style="804" customWidth="1"/>
    <col min="10" max="11" width="9.5703125" style="804" bestFit="1" customWidth="1"/>
    <col min="12" max="12" width="8.140625" style="804" customWidth="1"/>
    <col min="13" max="14" width="8.140625" style="305" customWidth="1"/>
    <col min="15" max="15" width="8.42578125" style="305" customWidth="1"/>
    <col min="16" max="16" width="8.140625" style="305" customWidth="1"/>
    <col min="17" max="17" width="8.85546875" style="305" customWidth="1"/>
    <col min="18" max="18" width="8.140625" style="305" customWidth="1"/>
    <col min="19" max="20" width="9.140625" style="804"/>
    <col min="21" max="22" width="9.5703125" style="804" bestFit="1" customWidth="1"/>
    <col min="23" max="16384" width="9.140625" style="804"/>
  </cols>
  <sheetData>
    <row r="1" spans="1:23" ht="12.75" customHeight="1">
      <c r="G1" s="1535"/>
      <c r="H1" s="1535"/>
      <c r="I1" s="1535"/>
      <c r="J1" s="305"/>
      <c r="K1" s="305"/>
      <c r="L1" s="305"/>
      <c r="Q1" s="1536" t="s">
        <v>910</v>
      </c>
      <c r="R1" s="1536"/>
    </row>
    <row r="2" spans="1:23" ht="15.75">
      <c r="A2" s="1537" t="s">
        <v>0</v>
      </c>
      <c r="B2" s="1537"/>
      <c r="C2" s="1537"/>
      <c r="D2" s="1537"/>
      <c r="E2" s="1537"/>
      <c r="F2" s="1537"/>
      <c r="G2" s="1537"/>
      <c r="H2" s="1537"/>
      <c r="I2" s="1537"/>
      <c r="J2" s="1537"/>
      <c r="K2" s="1537"/>
      <c r="L2" s="1537"/>
      <c r="M2" s="1537"/>
      <c r="N2" s="1537"/>
      <c r="O2" s="1537"/>
      <c r="P2" s="1537"/>
      <c r="Q2" s="1537"/>
      <c r="R2" s="1537"/>
    </row>
    <row r="3" spans="1:23" ht="18">
      <c r="A3" s="1539" t="s">
        <v>546</v>
      </c>
      <c r="B3" s="1539"/>
      <c r="C3" s="1539"/>
      <c r="D3" s="1539"/>
      <c r="E3" s="1539"/>
      <c r="F3" s="1539"/>
      <c r="G3" s="1539"/>
      <c r="H3" s="1539"/>
      <c r="I3" s="1539"/>
      <c r="J3" s="1539"/>
      <c r="K3" s="1539"/>
      <c r="L3" s="1539"/>
      <c r="M3" s="1539"/>
      <c r="N3" s="1539"/>
      <c r="O3" s="1539"/>
      <c r="P3" s="1539"/>
      <c r="Q3" s="1539"/>
      <c r="R3" s="1539"/>
    </row>
    <row r="4" spans="1:23" ht="12.75" customHeight="1">
      <c r="A4" s="1541" t="s">
        <v>911</v>
      </c>
      <c r="B4" s="1541"/>
      <c r="C4" s="1541"/>
      <c r="D4" s="1541"/>
      <c r="E4" s="1541"/>
      <c r="F4" s="1541"/>
      <c r="G4" s="1541"/>
      <c r="H4" s="1541"/>
      <c r="I4" s="1541"/>
      <c r="J4" s="1541"/>
      <c r="K4" s="1541"/>
      <c r="L4" s="1541"/>
      <c r="M4" s="1541"/>
      <c r="N4" s="1541"/>
      <c r="O4" s="1541"/>
      <c r="P4" s="1541"/>
      <c r="Q4" s="1541"/>
      <c r="R4" s="1541"/>
    </row>
    <row r="5" spans="1:23" s="805" customFormat="1" ht="7.5" customHeight="1">
      <c r="A5" s="1541"/>
      <c r="B5" s="1541"/>
      <c r="C5" s="1541"/>
      <c r="D5" s="1541"/>
      <c r="E5" s="1541"/>
      <c r="F5" s="1541"/>
      <c r="G5" s="1541"/>
      <c r="H5" s="1541"/>
      <c r="I5" s="1541"/>
      <c r="J5" s="1541"/>
      <c r="K5" s="1541"/>
      <c r="L5" s="1541"/>
      <c r="M5" s="1541"/>
      <c r="N5" s="1541"/>
      <c r="O5" s="1541"/>
      <c r="P5" s="1541"/>
      <c r="Q5" s="1541"/>
      <c r="R5" s="1541"/>
    </row>
    <row r="6" spans="1:23">
      <c r="A6" s="1534"/>
      <c r="B6" s="1534"/>
      <c r="C6" s="1534"/>
      <c r="D6" s="1534"/>
      <c r="E6" s="1534"/>
      <c r="F6" s="1534"/>
      <c r="G6" s="1534"/>
      <c r="H6" s="1534"/>
      <c r="I6" s="1534"/>
      <c r="J6" s="1534"/>
      <c r="K6" s="1534"/>
      <c r="L6" s="1534"/>
      <c r="M6" s="1534"/>
      <c r="N6" s="1534"/>
      <c r="O6" s="1534"/>
      <c r="P6" s="1534"/>
      <c r="Q6" s="1534"/>
      <c r="R6" s="1534"/>
    </row>
    <row r="7" spans="1:23">
      <c r="A7" s="1503" t="s">
        <v>891</v>
      </c>
      <c r="B7" s="1503"/>
      <c r="H7" s="923"/>
      <c r="I7" s="305"/>
      <c r="J7" s="305"/>
      <c r="K7" s="305"/>
      <c r="L7" s="1526"/>
      <c r="M7" s="1526"/>
      <c r="N7" s="1526"/>
      <c r="O7" s="1526"/>
      <c r="P7" s="1526"/>
      <c r="Q7" s="1526"/>
      <c r="R7" s="1526"/>
      <c r="S7" s="305"/>
      <c r="T7" s="305"/>
    </row>
    <row r="8" spans="1:23" ht="30.75" customHeight="1">
      <c r="A8" s="1403" t="s">
        <v>2</v>
      </c>
      <c r="B8" s="1403" t="s">
        <v>880</v>
      </c>
      <c r="C8" s="1528" t="s">
        <v>896</v>
      </c>
      <c r="D8" s="1529"/>
      <c r="E8" s="1529"/>
      <c r="F8" s="1529"/>
      <c r="G8" s="1530"/>
      <c r="H8" s="1531" t="s">
        <v>897</v>
      </c>
      <c r="I8" s="1528" t="s">
        <v>898</v>
      </c>
      <c r="J8" s="1529"/>
      <c r="K8" s="1529"/>
      <c r="L8" s="1530"/>
      <c r="M8" s="1528" t="s">
        <v>899</v>
      </c>
      <c r="N8" s="1529"/>
      <c r="O8" s="1529"/>
      <c r="P8" s="1529"/>
      <c r="Q8" s="1529"/>
      <c r="R8" s="1529"/>
      <c r="S8" s="305"/>
      <c r="T8" s="305"/>
    </row>
    <row r="9" spans="1:23" ht="44.45" customHeight="1">
      <c r="A9" s="1403"/>
      <c r="B9" s="1403"/>
      <c r="C9" s="922" t="s">
        <v>5</v>
      </c>
      <c r="D9" s="922" t="s">
        <v>6</v>
      </c>
      <c r="E9" s="922" t="s">
        <v>351</v>
      </c>
      <c r="F9" s="924" t="s">
        <v>90</v>
      </c>
      <c r="G9" s="924" t="s">
        <v>900</v>
      </c>
      <c r="H9" s="1532"/>
      <c r="I9" s="922" t="s">
        <v>901</v>
      </c>
      <c r="J9" s="922" t="s">
        <v>902</v>
      </c>
      <c r="K9" s="922" t="s">
        <v>903</v>
      </c>
      <c r="L9" s="922" t="s">
        <v>904</v>
      </c>
      <c r="M9" s="922" t="s">
        <v>19</v>
      </c>
      <c r="N9" s="922" t="s">
        <v>905</v>
      </c>
      <c r="O9" s="922" t="s">
        <v>906</v>
      </c>
      <c r="P9" s="922" t="s">
        <v>907</v>
      </c>
      <c r="Q9" s="922" t="s">
        <v>908</v>
      </c>
      <c r="R9" s="922" t="s">
        <v>909</v>
      </c>
      <c r="S9" s="305"/>
      <c r="T9" s="305"/>
    </row>
    <row r="10" spans="1:23" s="807" customFormat="1">
      <c r="A10" s="925">
        <v>1</v>
      </c>
      <c r="B10" s="925">
        <v>2</v>
      </c>
      <c r="C10" s="925">
        <v>3</v>
      </c>
      <c r="D10" s="925">
        <v>4</v>
      </c>
      <c r="E10" s="925">
        <v>5</v>
      </c>
      <c r="F10" s="925">
        <v>6</v>
      </c>
      <c r="G10" s="925">
        <v>7</v>
      </c>
      <c r="H10" s="925">
        <v>8</v>
      </c>
      <c r="I10" s="925">
        <v>9</v>
      </c>
      <c r="J10" s="925">
        <v>10</v>
      </c>
      <c r="K10" s="925">
        <v>11</v>
      </c>
      <c r="L10" s="925">
        <v>12</v>
      </c>
      <c r="M10" s="925">
        <v>13</v>
      </c>
      <c r="N10" s="925">
        <v>14</v>
      </c>
      <c r="O10" s="925">
        <v>15</v>
      </c>
      <c r="P10" s="925">
        <v>16</v>
      </c>
      <c r="Q10" s="925">
        <v>17</v>
      </c>
      <c r="R10" s="922">
        <v>18</v>
      </c>
      <c r="S10" s="806"/>
      <c r="T10" s="806"/>
    </row>
    <row r="11" spans="1:23" s="755" customFormat="1" ht="17.25" customHeight="1">
      <c r="A11" s="808">
        <v>1</v>
      </c>
      <c r="B11" s="809" t="s">
        <v>885</v>
      </c>
      <c r="C11" s="366">
        <v>18280</v>
      </c>
      <c r="D11" s="366">
        <v>0</v>
      </c>
      <c r="E11" s="366">
        <v>0</v>
      </c>
      <c r="F11" s="366">
        <v>122</v>
      </c>
      <c r="G11" s="366">
        <f>C11+D11+E11+F11</f>
        <v>18402</v>
      </c>
      <c r="H11" s="810">
        <v>220</v>
      </c>
      <c r="I11" s="771">
        <f>J11+K11</f>
        <v>607.26599999999996</v>
      </c>
      <c r="J11" s="771">
        <v>102.1246436298516</v>
      </c>
      <c r="K11" s="771">
        <v>505.14135637014834</v>
      </c>
      <c r="L11" s="771">
        <v>0</v>
      </c>
      <c r="M11" s="771"/>
      <c r="N11" s="771"/>
      <c r="O11" s="771"/>
      <c r="P11" s="771"/>
      <c r="Q11" s="771"/>
      <c r="R11" s="771"/>
      <c r="S11" s="811"/>
      <c r="T11" s="811"/>
      <c r="U11" s="822"/>
      <c r="V11" s="822"/>
      <c r="W11" s="822"/>
    </row>
    <row r="12" spans="1:23" ht="14.25">
      <c r="A12" s="808">
        <v>2</v>
      </c>
      <c r="B12" s="809" t="s">
        <v>671</v>
      </c>
      <c r="C12" s="366">
        <v>20850</v>
      </c>
      <c r="D12" s="366">
        <v>0</v>
      </c>
      <c r="E12" s="366">
        <v>0</v>
      </c>
      <c r="F12" s="366">
        <v>0</v>
      </c>
      <c r="G12" s="366">
        <f t="shared" ref="G12:G61" si="0">C12+D12+E12+F12</f>
        <v>20850</v>
      </c>
      <c r="H12" s="652">
        <v>220</v>
      </c>
      <c r="I12" s="771">
        <f t="shared" ref="I12:I61" si="1">J12+K12</f>
        <v>688.04999999999984</v>
      </c>
      <c r="J12" s="771">
        <v>115.72021640627452</v>
      </c>
      <c r="K12" s="771">
        <v>572.32978359372532</v>
      </c>
      <c r="L12" s="771">
        <v>0</v>
      </c>
      <c r="M12" s="771"/>
      <c r="N12" s="771"/>
      <c r="O12" s="771"/>
      <c r="P12" s="771"/>
      <c r="Q12" s="771"/>
      <c r="R12" s="771"/>
      <c r="S12" s="811"/>
      <c r="T12" s="811"/>
      <c r="U12" s="822"/>
      <c r="V12" s="822"/>
      <c r="W12" s="822"/>
    </row>
    <row r="13" spans="1:23" s="755" customFormat="1" ht="14.25">
      <c r="A13" s="808">
        <v>3</v>
      </c>
      <c r="B13" s="812" t="s">
        <v>844</v>
      </c>
      <c r="C13" s="366">
        <v>24675</v>
      </c>
      <c r="D13" s="366">
        <v>41</v>
      </c>
      <c r="E13" s="366">
        <v>0</v>
      </c>
      <c r="F13" s="366">
        <v>38</v>
      </c>
      <c r="G13" s="366">
        <f t="shared" si="0"/>
        <v>24754</v>
      </c>
      <c r="H13" s="652">
        <v>220</v>
      </c>
      <c r="I13" s="771">
        <f t="shared" si="1"/>
        <v>816.88199999999995</v>
      </c>
      <c r="J13" s="771">
        <v>679.50166364704728</v>
      </c>
      <c r="K13" s="771">
        <v>137.3803363529527</v>
      </c>
      <c r="L13" s="771">
        <v>0</v>
      </c>
      <c r="M13" s="771"/>
      <c r="N13" s="771"/>
      <c r="O13" s="771"/>
      <c r="P13" s="771"/>
      <c r="Q13" s="771"/>
      <c r="R13" s="771"/>
      <c r="S13" s="811"/>
      <c r="T13" s="811"/>
      <c r="U13" s="822"/>
      <c r="V13" s="822"/>
      <c r="W13" s="822"/>
    </row>
    <row r="14" spans="1:23" s="755" customFormat="1" ht="14.25">
      <c r="A14" s="808">
        <v>4</v>
      </c>
      <c r="B14" s="813" t="s">
        <v>673</v>
      </c>
      <c r="C14" s="366">
        <v>23983</v>
      </c>
      <c r="D14" s="366">
        <v>0</v>
      </c>
      <c r="E14" s="366">
        <v>0</v>
      </c>
      <c r="F14" s="366">
        <v>0</v>
      </c>
      <c r="G14" s="366">
        <f t="shared" si="0"/>
        <v>23983</v>
      </c>
      <c r="H14" s="652">
        <v>220</v>
      </c>
      <c r="I14" s="771">
        <f t="shared" si="1"/>
        <v>791.43899999999985</v>
      </c>
      <c r="J14" s="771">
        <v>133.10983181289799</v>
      </c>
      <c r="K14" s="771">
        <v>658.32916818710191</v>
      </c>
      <c r="L14" s="771">
        <v>0</v>
      </c>
      <c r="M14" s="771"/>
      <c r="N14" s="771"/>
      <c r="O14" s="771"/>
      <c r="P14" s="771"/>
      <c r="Q14" s="771"/>
      <c r="R14" s="771"/>
      <c r="S14" s="811"/>
      <c r="T14" s="811"/>
      <c r="U14" s="822"/>
      <c r="V14" s="822"/>
      <c r="W14" s="822"/>
    </row>
    <row r="15" spans="1:23" s="755" customFormat="1" ht="14.25">
      <c r="A15" s="808">
        <v>5</v>
      </c>
      <c r="B15" s="814" t="s">
        <v>674</v>
      </c>
      <c r="C15" s="366">
        <v>32277</v>
      </c>
      <c r="D15" s="366">
        <v>64</v>
      </c>
      <c r="E15" s="366">
        <v>0</v>
      </c>
      <c r="F15" s="366">
        <v>28</v>
      </c>
      <c r="G15" s="366">
        <f t="shared" si="0"/>
        <v>32369</v>
      </c>
      <c r="H15" s="652">
        <v>220</v>
      </c>
      <c r="I15" s="771">
        <f t="shared" si="1"/>
        <v>1068.1770000000001</v>
      </c>
      <c r="J15" s="771">
        <v>179.64522883408964</v>
      </c>
      <c r="K15" s="771">
        <v>888.53177116591041</v>
      </c>
      <c r="L15" s="771">
        <v>0</v>
      </c>
      <c r="M15" s="771"/>
      <c r="N15" s="771"/>
      <c r="O15" s="771"/>
      <c r="P15" s="771"/>
      <c r="Q15" s="771"/>
      <c r="R15" s="771"/>
      <c r="S15" s="811"/>
      <c r="T15" s="811"/>
      <c r="U15" s="822"/>
      <c r="V15" s="822"/>
      <c r="W15" s="822"/>
    </row>
    <row r="16" spans="1:23" s="755" customFormat="1" ht="14.25">
      <c r="A16" s="808">
        <v>6</v>
      </c>
      <c r="B16" s="814" t="s">
        <v>675</v>
      </c>
      <c r="C16" s="366">
        <v>63897</v>
      </c>
      <c r="D16" s="366">
        <v>84</v>
      </c>
      <c r="E16" s="366">
        <v>0</v>
      </c>
      <c r="F16" s="366">
        <v>52</v>
      </c>
      <c r="G16" s="366">
        <f t="shared" si="0"/>
        <v>64033</v>
      </c>
      <c r="H16" s="810">
        <v>220</v>
      </c>
      <c r="I16" s="771">
        <f t="shared" si="1"/>
        <v>2113.0889999999999</v>
      </c>
      <c r="J16" s="771">
        <v>1757.7035591331901</v>
      </c>
      <c r="K16" s="771">
        <v>355.38544086680974</v>
      </c>
      <c r="L16" s="771">
        <v>0</v>
      </c>
      <c r="M16" s="771"/>
      <c r="N16" s="771"/>
      <c r="O16" s="771"/>
      <c r="P16" s="771"/>
      <c r="Q16" s="771"/>
      <c r="R16" s="771"/>
      <c r="S16" s="811"/>
      <c r="T16" s="811"/>
      <c r="U16" s="822"/>
      <c r="V16" s="822"/>
      <c r="W16" s="822"/>
    </row>
    <row r="17" spans="1:23" s="755" customFormat="1" ht="14.25">
      <c r="A17" s="808">
        <v>7</v>
      </c>
      <c r="B17" s="814" t="s">
        <v>676</v>
      </c>
      <c r="C17" s="366">
        <v>56518</v>
      </c>
      <c r="D17" s="366">
        <v>490</v>
      </c>
      <c r="E17" s="366">
        <v>0</v>
      </c>
      <c r="F17" s="366">
        <v>10</v>
      </c>
      <c r="G17" s="366">
        <f t="shared" si="0"/>
        <v>57018</v>
      </c>
      <c r="H17" s="652">
        <v>220</v>
      </c>
      <c r="I17" s="771">
        <f t="shared" si="1"/>
        <v>1881.5939999999998</v>
      </c>
      <c r="J17" s="771">
        <v>317.21715418901482</v>
      </c>
      <c r="K17" s="771">
        <v>1564.3768458109851</v>
      </c>
      <c r="L17" s="771">
        <v>0</v>
      </c>
      <c r="M17" s="771"/>
      <c r="N17" s="771"/>
      <c r="O17" s="771"/>
      <c r="P17" s="771"/>
      <c r="Q17" s="771"/>
      <c r="R17" s="771"/>
      <c r="S17" s="811"/>
      <c r="T17" s="811"/>
      <c r="U17" s="822"/>
      <c r="V17" s="822"/>
      <c r="W17" s="822"/>
    </row>
    <row r="18" spans="1:23" s="755" customFormat="1" ht="14.25">
      <c r="A18" s="808">
        <v>8</v>
      </c>
      <c r="B18" s="814" t="s">
        <v>677</v>
      </c>
      <c r="C18" s="366">
        <v>31589</v>
      </c>
      <c r="D18" s="366">
        <v>0</v>
      </c>
      <c r="E18" s="366">
        <v>0</v>
      </c>
      <c r="F18" s="366">
        <v>0</v>
      </c>
      <c r="G18" s="366">
        <f t="shared" si="0"/>
        <v>31589</v>
      </c>
      <c r="H18" s="810">
        <v>220</v>
      </c>
      <c r="I18" s="771">
        <f t="shared" si="1"/>
        <v>1042.4369999999999</v>
      </c>
      <c r="J18" s="771">
        <v>101.1997087602164</v>
      </c>
      <c r="K18" s="771">
        <v>941.23729123978342</v>
      </c>
      <c r="L18" s="771">
        <v>0</v>
      </c>
      <c r="M18" s="771"/>
      <c r="N18" s="771"/>
      <c r="O18" s="771"/>
      <c r="P18" s="771"/>
      <c r="Q18" s="771"/>
      <c r="R18" s="771"/>
      <c r="S18" s="811"/>
      <c r="T18" s="811"/>
      <c r="U18" s="822"/>
      <c r="V18" s="822"/>
      <c r="W18" s="822"/>
    </row>
    <row r="19" spans="1:23" s="755" customFormat="1" ht="14.25">
      <c r="A19" s="808">
        <v>9</v>
      </c>
      <c r="B19" s="814" t="s">
        <v>678</v>
      </c>
      <c r="C19" s="366">
        <v>31000</v>
      </c>
      <c r="D19" s="366">
        <v>382</v>
      </c>
      <c r="E19" s="366">
        <v>0</v>
      </c>
      <c r="F19" s="366">
        <v>3336</v>
      </c>
      <c r="G19" s="366">
        <f t="shared" si="0"/>
        <v>34718</v>
      </c>
      <c r="H19" s="652">
        <v>220</v>
      </c>
      <c r="I19" s="771">
        <f t="shared" si="1"/>
        <v>1145.694</v>
      </c>
      <c r="J19" s="771">
        <v>360.65125915387227</v>
      </c>
      <c r="K19" s="771">
        <v>785.04274084612757</v>
      </c>
      <c r="L19" s="771">
        <v>0</v>
      </c>
      <c r="M19" s="771"/>
      <c r="N19" s="771"/>
      <c r="O19" s="771"/>
      <c r="P19" s="771"/>
      <c r="Q19" s="771"/>
      <c r="R19" s="771"/>
      <c r="S19" s="811"/>
      <c r="T19" s="811"/>
      <c r="U19" s="822"/>
      <c r="V19" s="822"/>
      <c r="W19" s="822"/>
    </row>
    <row r="20" spans="1:23" ht="14.25">
      <c r="A20" s="808">
        <v>10</v>
      </c>
      <c r="B20" s="814" t="s">
        <v>679</v>
      </c>
      <c r="C20" s="366">
        <v>20146</v>
      </c>
      <c r="D20" s="366">
        <v>1147</v>
      </c>
      <c r="E20" s="366">
        <v>0</v>
      </c>
      <c r="F20" s="366">
        <v>163</v>
      </c>
      <c r="G20" s="366">
        <f t="shared" si="0"/>
        <v>21456</v>
      </c>
      <c r="H20" s="652">
        <v>220</v>
      </c>
      <c r="I20" s="771">
        <f t="shared" si="1"/>
        <v>708.048</v>
      </c>
      <c r="J20" s="771">
        <v>164.73286801779537</v>
      </c>
      <c r="K20" s="771">
        <v>543.31513198220466</v>
      </c>
      <c r="L20" s="771">
        <v>0</v>
      </c>
      <c r="M20" s="771"/>
      <c r="N20" s="771"/>
      <c r="O20" s="771"/>
      <c r="P20" s="771"/>
      <c r="Q20" s="771"/>
      <c r="R20" s="771"/>
      <c r="S20" s="811"/>
      <c r="T20" s="811"/>
      <c r="U20" s="822"/>
      <c r="V20" s="822"/>
      <c r="W20" s="822"/>
    </row>
    <row r="21" spans="1:23" s="305" customFormat="1" ht="14.25">
      <c r="A21" s="808">
        <v>11</v>
      </c>
      <c r="B21" s="814" t="s">
        <v>680</v>
      </c>
      <c r="C21" s="366">
        <v>60112</v>
      </c>
      <c r="D21" s="366">
        <v>0</v>
      </c>
      <c r="E21" s="366">
        <v>0</v>
      </c>
      <c r="F21" s="366">
        <v>0</v>
      </c>
      <c r="G21" s="366">
        <f t="shared" si="0"/>
        <v>60112</v>
      </c>
      <c r="H21" s="652">
        <v>220</v>
      </c>
      <c r="I21" s="771">
        <f t="shared" si="1"/>
        <v>1983.6959999999999</v>
      </c>
      <c r="J21" s="771">
        <v>333.28649088466699</v>
      </c>
      <c r="K21" s="771">
        <v>1650.4095091153329</v>
      </c>
      <c r="L21" s="771">
        <v>0</v>
      </c>
      <c r="M21" s="771"/>
      <c r="N21" s="771"/>
      <c r="O21" s="771"/>
      <c r="P21" s="771"/>
      <c r="Q21" s="771"/>
      <c r="R21" s="771"/>
      <c r="S21" s="811"/>
      <c r="T21" s="811"/>
      <c r="U21" s="822"/>
      <c r="V21" s="822"/>
      <c r="W21" s="822"/>
    </row>
    <row r="22" spans="1:23" s="755" customFormat="1" ht="14.25">
      <c r="A22" s="808">
        <v>12</v>
      </c>
      <c r="B22" s="814" t="s">
        <v>681</v>
      </c>
      <c r="C22" s="366">
        <v>71098</v>
      </c>
      <c r="D22" s="366">
        <v>1300</v>
      </c>
      <c r="E22" s="366">
        <v>0</v>
      </c>
      <c r="F22" s="366">
        <v>82</v>
      </c>
      <c r="G22" s="366">
        <f t="shared" si="0"/>
        <v>72480</v>
      </c>
      <c r="H22" s="652">
        <v>220</v>
      </c>
      <c r="I22" s="771">
        <f t="shared" si="1"/>
        <v>2391.84</v>
      </c>
      <c r="J22" s="771">
        <v>402.25770610602774</v>
      </c>
      <c r="K22" s="771">
        <v>1989.5822938939723</v>
      </c>
      <c r="L22" s="771">
        <v>0</v>
      </c>
      <c r="M22" s="771"/>
      <c r="N22" s="771"/>
      <c r="O22" s="771"/>
      <c r="P22" s="771"/>
      <c r="Q22" s="771"/>
      <c r="R22" s="771"/>
      <c r="S22" s="811"/>
      <c r="T22" s="811"/>
      <c r="U22" s="822"/>
      <c r="V22" s="822"/>
      <c r="W22" s="822"/>
    </row>
    <row r="23" spans="1:23" s="305" customFormat="1" ht="14.25">
      <c r="A23" s="808">
        <v>13</v>
      </c>
      <c r="B23" s="814" t="s">
        <v>682</v>
      </c>
      <c r="C23" s="366">
        <v>42335</v>
      </c>
      <c r="D23" s="366">
        <v>505</v>
      </c>
      <c r="E23" s="366">
        <v>0</v>
      </c>
      <c r="F23" s="366">
        <v>65</v>
      </c>
      <c r="G23" s="366">
        <f t="shared" si="0"/>
        <v>42905</v>
      </c>
      <c r="H23" s="652">
        <v>220</v>
      </c>
      <c r="I23" s="771">
        <f t="shared" si="1"/>
        <v>1415.865</v>
      </c>
      <c r="J23" s="771">
        <v>238.12532726544617</v>
      </c>
      <c r="K23" s="771">
        <v>1177.7396727345538</v>
      </c>
      <c r="L23" s="771">
        <v>0</v>
      </c>
      <c r="M23" s="771"/>
      <c r="N23" s="771"/>
      <c r="O23" s="771"/>
      <c r="P23" s="771"/>
      <c r="Q23" s="771"/>
      <c r="R23" s="771"/>
      <c r="S23" s="811"/>
      <c r="T23" s="811"/>
      <c r="U23" s="822"/>
      <c r="V23" s="822"/>
      <c r="W23" s="822"/>
    </row>
    <row r="24" spans="1:23" s="755" customFormat="1" ht="14.25">
      <c r="A24" s="808">
        <v>14</v>
      </c>
      <c r="B24" s="814" t="s">
        <v>683</v>
      </c>
      <c r="C24" s="366">
        <v>17109.53</v>
      </c>
      <c r="D24" s="366">
        <v>0</v>
      </c>
      <c r="E24" s="366">
        <v>0</v>
      </c>
      <c r="F24" s="366">
        <v>238.85999999999999</v>
      </c>
      <c r="G24" s="366">
        <f t="shared" si="0"/>
        <v>17348.39</v>
      </c>
      <c r="H24" s="652">
        <v>220</v>
      </c>
      <c r="I24" s="771">
        <f t="shared" si="1"/>
        <v>572.49686999999994</v>
      </c>
      <c r="J24" s="771">
        <v>96.281960447254107</v>
      </c>
      <c r="K24" s="771">
        <v>476.21490955274589</v>
      </c>
      <c r="L24" s="771">
        <v>0</v>
      </c>
      <c r="M24" s="771"/>
      <c r="N24" s="771"/>
      <c r="O24" s="771"/>
      <c r="P24" s="771"/>
      <c r="Q24" s="771"/>
      <c r="R24" s="771"/>
      <c r="S24" s="811"/>
      <c r="T24" s="811"/>
      <c r="U24" s="822"/>
      <c r="V24" s="822"/>
      <c r="W24" s="822"/>
    </row>
    <row r="25" spans="1:23" s="755" customFormat="1" ht="14.25">
      <c r="A25" s="808">
        <v>15</v>
      </c>
      <c r="B25" s="814" t="s">
        <v>684</v>
      </c>
      <c r="C25" s="366">
        <v>41674</v>
      </c>
      <c r="D25" s="366">
        <v>156</v>
      </c>
      <c r="E25" s="366">
        <v>0</v>
      </c>
      <c r="F25" s="366">
        <v>127</v>
      </c>
      <c r="G25" s="366">
        <f t="shared" si="0"/>
        <v>41957</v>
      </c>
      <c r="H25" s="652">
        <v>220</v>
      </c>
      <c r="I25" s="771">
        <f t="shared" si="1"/>
        <v>1384.5809999999999</v>
      </c>
      <c r="J25" s="771">
        <v>232.86016818096465</v>
      </c>
      <c r="K25" s="771">
        <v>1151.7208318190353</v>
      </c>
      <c r="L25" s="771">
        <v>0</v>
      </c>
      <c r="M25" s="771"/>
      <c r="N25" s="771"/>
      <c r="O25" s="771"/>
      <c r="P25" s="771"/>
      <c r="Q25" s="771"/>
      <c r="R25" s="771"/>
      <c r="S25" s="811"/>
      <c r="T25" s="811"/>
      <c r="U25" s="822"/>
      <c r="V25" s="822"/>
      <c r="W25" s="822"/>
    </row>
    <row r="26" spans="1:23" ht="14.25">
      <c r="A26" s="808">
        <v>16</v>
      </c>
      <c r="B26" s="814" t="s">
        <v>685</v>
      </c>
      <c r="C26" s="366">
        <v>54783</v>
      </c>
      <c r="D26" s="366">
        <v>27</v>
      </c>
      <c r="E26" s="366">
        <v>0</v>
      </c>
      <c r="F26" s="366">
        <v>0</v>
      </c>
      <c r="G26" s="366">
        <f t="shared" si="0"/>
        <v>54810</v>
      </c>
      <c r="H26" s="652">
        <v>220</v>
      </c>
      <c r="I26" s="771">
        <f t="shared" si="1"/>
        <v>1808.73</v>
      </c>
      <c r="J26" s="771">
        <v>304.19421876311151</v>
      </c>
      <c r="K26" s="771">
        <v>1504.5357812368886</v>
      </c>
      <c r="L26" s="771">
        <v>0</v>
      </c>
      <c r="M26" s="771"/>
      <c r="N26" s="771"/>
      <c r="O26" s="771"/>
      <c r="P26" s="771"/>
      <c r="Q26" s="771"/>
      <c r="R26" s="771"/>
      <c r="S26" s="811"/>
      <c r="T26" s="811"/>
      <c r="U26" s="822"/>
      <c r="V26" s="822"/>
      <c r="W26" s="822"/>
    </row>
    <row r="27" spans="1:23" s="755" customFormat="1" ht="13.5" customHeight="1">
      <c r="A27" s="808">
        <v>17</v>
      </c>
      <c r="B27" s="814" t="s">
        <v>686</v>
      </c>
      <c r="C27" s="366">
        <v>33805</v>
      </c>
      <c r="D27" s="366">
        <v>0</v>
      </c>
      <c r="E27" s="366">
        <v>0</v>
      </c>
      <c r="F27" s="366">
        <v>0</v>
      </c>
      <c r="G27" s="366">
        <f t="shared" si="0"/>
        <v>33805</v>
      </c>
      <c r="H27" s="652">
        <v>220</v>
      </c>
      <c r="I27" s="771">
        <f t="shared" si="1"/>
        <v>1115.5650000000001</v>
      </c>
      <c r="J27" s="771">
        <v>927.94784502653306</v>
      </c>
      <c r="K27" s="771">
        <v>187.61715497346702</v>
      </c>
      <c r="L27" s="771">
        <v>0</v>
      </c>
      <c r="M27" s="771"/>
      <c r="N27" s="771"/>
      <c r="O27" s="771"/>
      <c r="P27" s="771"/>
      <c r="Q27" s="771"/>
      <c r="R27" s="771"/>
      <c r="S27" s="811"/>
      <c r="T27" s="811"/>
      <c r="U27" s="822"/>
      <c r="V27" s="822"/>
      <c r="W27" s="822"/>
    </row>
    <row r="28" spans="1:23" s="755" customFormat="1" ht="13.5" customHeight="1">
      <c r="A28" s="808">
        <v>18</v>
      </c>
      <c r="B28" s="814" t="s">
        <v>687</v>
      </c>
      <c r="C28" s="366">
        <v>31533</v>
      </c>
      <c r="D28" s="366">
        <v>62</v>
      </c>
      <c r="E28" s="366">
        <v>0</v>
      </c>
      <c r="F28" s="366">
        <v>357</v>
      </c>
      <c r="G28" s="366">
        <f t="shared" si="0"/>
        <v>31952</v>
      </c>
      <c r="H28" s="652">
        <v>220</v>
      </c>
      <c r="I28" s="771">
        <f t="shared" si="1"/>
        <v>1054.4159999999999</v>
      </c>
      <c r="J28" s="771">
        <v>177.32796772492156</v>
      </c>
      <c r="K28" s="771">
        <v>877.08803227507838</v>
      </c>
      <c r="L28" s="771">
        <v>0</v>
      </c>
      <c r="M28" s="771"/>
      <c r="N28" s="771"/>
      <c r="O28" s="771"/>
      <c r="P28" s="771"/>
      <c r="Q28" s="771"/>
      <c r="R28" s="771"/>
      <c r="S28" s="811"/>
      <c r="T28" s="811"/>
      <c r="U28" s="822"/>
      <c r="V28" s="822"/>
      <c r="W28" s="822"/>
    </row>
    <row r="29" spans="1:23" s="755" customFormat="1" ht="14.25">
      <c r="A29" s="808">
        <v>19</v>
      </c>
      <c r="B29" s="814" t="s">
        <v>688</v>
      </c>
      <c r="C29" s="366">
        <v>27186.9</v>
      </c>
      <c r="D29" s="366">
        <v>2429.6999999999998</v>
      </c>
      <c r="E29" s="366">
        <v>0</v>
      </c>
      <c r="F29" s="366">
        <v>998.4</v>
      </c>
      <c r="G29" s="366">
        <f t="shared" si="0"/>
        <v>30615.000000000004</v>
      </c>
      <c r="H29" s="652">
        <v>220</v>
      </c>
      <c r="I29" s="771">
        <f t="shared" si="1"/>
        <v>1010.2950000000003</v>
      </c>
      <c r="J29" s="771">
        <v>268.17867277046429</v>
      </c>
      <c r="K29" s="771">
        <v>742.11632722953595</v>
      </c>
      <c r="L29" s="771">
        <v>0</v>
      </c>
      <c r="M29" s="771"/>
      <c r="N29" s="771"/>
      <c r="O29" s="771"/>
      <c r="P29" s="771"/>
      <c r="Q29" s="771"/>
      <c r="R29" s="771"/>
      <c r="S29" s="811"/>
      <c r="T29" s="811"/>
      <c r="U29" s="822"/>
      <c r="V29" s="822"/>
      <c r="W29" s="822"/>
    </row>
    <row r="30" spans="1:23" s="755" customFormat="1" ht="14.25">
      <c r="A30" s="808">
        <v>20</v>
      </c>
      <c r="B30" s="814" t="s">
        <v>689</v>
      </c>
      <c r="C30" s="366">
        <v>14936.999999999996</v>
      </c>
      <c r="D30" s="366">
        <v>0</v>
      </c>
      <c r="E30" s="366">
        <v>0</v>
      </c>
      <c r="F30" s="366">
        <v>0</v>
      </c>
      <c r="G30" s="366">
        <f t="shared" si="0"/>
        <v>14936.999999999996</v>
      </c>
      <c r="H30" s="652">
        <v>220</v>
      </c>
      <c r="I30" s="771">
        <f t="shared" si="1"/>
        <v>492.92099999999982</v>
      </c>
      <c r="J30" s="771">
        <v>82.904518970957014</v>
      </c>
      <c r="K30" s="771">
        <v>410.01648102904284</v>
      </c>
      <c r="L30" s="771">
        <v>0</v>
      </c>
      <c r="M30" s="771"/>
      <c r="N30" s="771"/>
      <c r="O30" s="771"/>
      <c r="P30" s="771"/>
      <c r="Q30" s="771"/>
      <c r="R30" s="771"/>
      <c r="S30" s="811"/>
      <c r="T30" s="811"/>
      <c r="U30" s="822"/>
      <c r="V30" s="822"/>
      <c r="W30" s="822"/>
    </row>
    <row r="31" spans="1:23" s="755" customFormat="1" ht="14.25">
      <c r="A31" s="808">
        <v>21</v>
      </c>
      <c r="B31" s="814" t="s">
        <v>690</v>
      </c>
      <c r="C31" s="366">
        <v>30917</v>
      </c>
      <c r="D31" s="366">
        <v>497</v>
      </c>
      <c r="E31" s="366">
        <v>0</v>
      </c>
      <c r="F31" s="366">
        <v>182</v>
      </c>
      <c r="G31" s="366">
        <f t="shared" si="0"/>
        <v>31596</v>
      </c>
      <c r="H31" s="652">
        <v>220</v>
      </c>
      <c r="I31" s="771">
        <f t="shared" si="1"/>
        <v>1042.6679999999999</v>
      </c>
      <c r="J31" s="771">
        <v>175.35966363278888</v>
      </c>
      <c r="K31" s="771">
        <v>867.30833636721093</v>
      </c>
      <c r="L31" s="771">
        <v>0</v>
      </c>
      <c r="M31" s="771"/>
      <c r="N31" s="771"/>
      <c r="O31" s="771"/>
      <c r="P31" s="771"/>
      <c r="Q31" s="771"/>
      <c r="R31" s="771"/>
      <c r="S31" s="811"/>
      <c r="T31" s="811"/>
      <c r="U31" s="822"/>
      <c r="V31" s="822"/>
      <c r="W31" s="822"/>
    </row>
    <row r="32" spans="1:23" s="755" customFormat="1" ht="13.5" customHeight="1">
      <c r="A32" s="808">
        <v>22</v>
      </c>
      <c r="B32" s="814" t="s">
        <v>691</v>
      </c>
      <c r="C32" s="366">
        <v>34489</v>
      </c>
      <c r="D32" s="366">
        <v>4032</v>
      </c>
      <c r="E32" s="366">
        <v>0</v>
      </c>
      <c r="F32" s="366">
        <v>2208</v>
      </c>
      <c r="G32" s="366">
        <f t="shared" si="0"/>
        <v>40729</v>
      </c>
      <c r="H32" s="652">
        <v>220</v>
      </c>
      <c r="I32" s="771">
        <f t="shared" si="1"/>
        <v>1344.057</v>
      </c>
      <c r="J32" s="771">
        <v>384.89954957034826</v>
      </c>
      <c r="K32" s="771">
        <v>959.1574504296517</v>
      </c>
      <c r="L32" s="771">
        <v>0</v>
      </c>
      <c r="M32" s="771"/>
      <c r="N32" s="771"/>
      <c r="O32" s="771"/>
      <c r="P32" s="771"/>
      <c r="Q32" s="771"/>
      <c r="R32" s="771"/>
      <c r="S32" s="811"/>
      <c r="T32" s="811"/>
      <c r="U32" s="822"/>
      <c r="V32" s="822"/>
      <c r="W32" s="822"/>
    </row>
    <row r="33" spans="1:23" s="755" customFormat="1" ht="14.25">
      <c r="A33" s="808">
        <v>23</v>
      </c>
      <c r="B33" s="814" t="s">
        <v>692</v>
      </c>
      <c r="C33" s="366">
        <v>48099</v>
      </c>
      <c r="D33" s="366">
        <v>1723</v>
      </c>
      <c r="E33" s="366">
        <v>0</v>
      </c>
      <c r="F33" s="366">
        <v>0</v>
      </c>
      <c r="G33" s="366">
        <f t="shared" si="0"/>
        <v>49822</v>
      </c>
      <c r="H33" s="652">
        <v>220</v>
      </c>
      <c r="I33" s="771">
        <f t="shared" si="1"/>
        <v>1644.1259999999997</v>
      </c>
      <c r="J33" s="771">
        <v>388.18633698654321</v>
      </c>
      <c r="K33" s="771">
        <v>1255.9396630134565</v>
      </c>
      <c r="L33" s="771">
        <v>0</v>
      </c>
      <c r="M33" s="771"/>
      <c r="N33" s="771"/>
      <c r="O33" s="771"/>
      <c r="P33" s="771"/>
      <c r="Q33" s="771"/>
      <c r="R33" s="771"/>
      <c r="S33" s="811"/>
      <c r="T33" s="811"/>
      <c r="U33" s="822"/>
      <c r="V33" s="822"/>
      <c r="W33" s="822"/>
    </row>
    <row r="34" spans="1:23" s="755" customFormat="1" ht="14.25">
      <c r="A34" s="808">
        <v>24</v>
      </c>
      <c r="B34" s="814" t="s">
        <v>715</v>
      </c>
      <c r="C34" s="366">
        <v>36058.32</v>
      </c>
      <c r="D34" s="366">
        <v>3277.44</v>
      </c>
      <c r="E34" s="366">
        <v>0</v>
      </c>
      <c r="F34" s="366">
        <v>12.96</v>
      </c>
      <c r="G34" s="366">
        <f t="shared" si="0"/>
        <v>39348.720000000001</v>
      </c>
      <c r="H34" s="652">
        <v>220</v>
      </c>
      <c r="I34" s="771">
        <f t="shared" si="1"/>
        <v>1298.5077599999997</v>
      </c>
      <c r="J34" s="771">
        <v>218.38445509325678</v>
      </c>
      <c r="K34" s="771">
        <v>1080.123304906743</v>
      </c>
      <c r="L34" s="771">
        <v>0</v>
      </c>
      <c r="M34" s="771"/>
      <c r="N34" s="771"/>
      <c r="O34" s="771"/>
      <c r="P34" s="771"/>
      <c r="Q34" s="771"/>
      <c r="R34" s="771"/>
      <c r="S34" s="811"/>
      <c r="T34" s="811"/>
      <c r="U34" s="822"/>
      <c r="V34" s="822"/>
      <c r="W34" s="822"/>
    </row>
    <row r="35" spans="1:23" s="755" customFormat="1" ht="14.25">
      <c r="A35" s="808">
        <v>25</v>
      </c>
      <c r="B35" s="814" t="s">
        <v>693</v>
      </c>
      <c r="C35" s="366">
        <v>48772</v>
      </c>
      <c r="D35" s="366">
        <v>0</v>
      </c>
      <c r="E35" s="366">
        <v>0</v>
      </c>
      <c r="F35" s="366">
        <v>28</v>
      </c>
      <c r="G35" s="366">
        <f t="shared" si="0"/>
        <v>48800</v>
      </c>
      <c r="H35" s="652">
        <v>220</v>
      </c>
      <c r="I35" s="771">
        <f t="shared" si="1"/>
        <v>1610.4</v>
      </c>
      <c r="J35" s="771">
        <v>294.37</v>
      </c>
      <c r="K35" s="771">
        <v>1316.03</v>
      </c>
      <c r="L35" s="771">
        <v>0</v>
      </c>
      <c r="M35" s="771"/>
      <c r="N35" s="771"/>
      <c r="O35" s="771"/>
      <c r="P35" s="771"/>
      <c r="Q35" s="771"/>
      <c r="R35" s="771"/>
      <c r="S35" s="811"/>
      <c r="T35" s="811"/>
      <c r="U35" s="822"/>
      <c r="V35" s="822"/>
      <c r="W35" s="822"/>
    </row>
    <row r="36" spans="1:23" s="755" customFormat="1" ht="14.25">
      <c r="A36" s="808">
        <v>26</v>
      </c>
      <c r="B36" s="814" t="s">
        <v>694</v>
      </c>
      <c r="C36" s="366">
        <v>46399</v>
      </c>
      <c r="D36" s="366">
        <v>0</v>
      </c>
      <c r="E36" s="366">
        <v>0</v>
      </c>
      <c r="F36" s="366">
        <v>0</v>
      </c>
      <c r="G36" s="366">
        <f t="shared" si="0"/>
        <v>46399</v>
      </c>
      <c r="H36" s="652">
        <v>220</v>
      </c>
      <c r="I36" s="771">
        <f t="shared" si="1"/>
        <v>1531.1669999999999</v>
      </c>
      <c r="J36" s="771">
        <v>257.5143214938546</v>
      </c>
      <c r="K36" s="771">
        <v>1273.6526785061453</v>
      </c>
      <c r="L36" s="771">
        <v>0</v>
      </c>
      <c r="M36" s="771"/>
      <c r="N36" s="771"/>
      <c r="O36" s="771"/>
      <c r="P36" s="771"/>
      <c r="Q36" s="771"/>
      <c r="R36" s="771"/>
      <c r="S36" s="811"/>
      <c r="T36" s="811"/>
      <c r="U36" s="822"/>
      <c r="V36" s="822"/>
      <c r="W36" s="822"/>
    </row>
    <row r="37" spans="1:23" ht="14.25">
      <c r="A37" s="808">
        <v>27</v>
      </c>
      <c r="B37" s="814" t="s">
        <v>695</v>
      </c>
      <c r="C37" s="366">
        <v>45866</v>
      </c>
      <c r="D37" s="366">
        <v>0</v>
      </c>
      <c r="E37" s="366">
        <v>0</v>
      </c>
      <c r="F37" s="366">
        <v>0</v>
      </c>
      <c r="G37" s="366">
        <f t="shared" si="0"/>
        <v>45866</v>
      </c>
      <c r="H37" s="652">
        <v>220</v>
      </c>
      <c r="I37" s="771">
        <f t="shared" si="1"/>
        <v>1513.5779999999997</v>
      </c>
      <c r="J37" s="771">
        <v>254.5540937421261</v>
      </c>
      <c r="K37" s="771">
        <v>1259.0239062578737</v>
      </c>
      <c r="L37" s="771">
        <v>0</v>
      </c>
      <c r="M37" s="771"/>
      <c r="N37" s="771"/>
      <c r="O37" s="771"/>
      <c r="P37" s="771"/>
      <c r="Q37" s="771"/>
      <c r="R37" s="771"/>
      <c r="S37" s="811"/>
      <c r="T37" s="811"/>
      <c r="U37" s="822"/>
      <c r="V37" s="822"/>
      <c r="W37" s="822"/>
    </row>
    <row r="38" spans="1:23" s="755" customFormat="1" ht="14.25">
      <c r="A38" s="808">
        <v>28</v>
      </c>
      <c r="B38" s="814" t="s">
        <v>696</v>
      </c>
      <c r="C38" s="366">
        <v>44731</v>
      </c>
      <c r="D38" s="366">
        <v>689</v>
      </c>
      <c r="E38" s="366">
        <v>0</v>
      </c>
      <c r="F38" s="366">
        <v>0</v>
      </c>
      <c r="G38" s="366">
        <f t="shared" si="0"/>
        <v>45420</v>
      </c>
      <c r="H38" s="652">
        <v>220</v>
      </c>
      <c r="I38" s="771">
        <f t="shared" si="1"/>
        <v>1498.86</v>
      </c>
      <c r="J38" s="771">
        <v>1498.86</v>
      </c>
      <c r="K38" s="771">
        <v>0</v>
      </c>
      <c r="L38" s="771">
        <v>0</v>
      </c>
      <c r="M38" s="771"/>
      <c r="N38" s="771"/>
      <c r="O38" s="771"/>
      <c r="P38" s="771"/>
      <c r="Q38" s="771"/>
      <c r="R38" s="771"/>
      <c r="S38" s="811"/>
      <c r="T38" s="811"/>
      <c r="U38" s="822"/>
      <c r="V38" s="822"/>
      <c r="W38" s="822"/>
    </row>
    <row r="39" spans="1:23" s="755" customFormat="1" ht="14.25">
      <c r="A39" s="808">
        <v>29</v>
      </c>
      <c r="B39" s="814" t="s">
        <v>716</v>
      </c>
      <c r="C39" s="366">
        <v>30725.600000000002</v>
      </c>
      <c r="D39" s="366">
        <v>172.8</v>
      </c>
      <c r="E39" s="366">
        <v>0</v>
      </c>
      <c r="F39" s="366">
        <v>9900.0000000000018</v>
      </c>
      <c r="G39" s="366">
        <f t="shared" si="0"/>
        <v>40798.400000000001</v>
      </c>
      <c r="H39" s="652">
        <v>220</v>
      </c>
      <c r="I39" s="771">
        <f t="shared" si="1"/>
        <v>1346.3471999999999</v>
      </c>
      <c r="J39" s="771">
        <v>214.20637247710511</v>
      </c>
      <c r="K39" s="771">
        <v>1132.1408275228948</v>
      </c>
      <c r="L39" s="771">
        <v>0</v>
      </c>
      <c r="M39" s="771"/>
      <c r="N39" s="771"/>
      <c r="O39" s="771"/>
      <c r="P39" s="771"/>
      <c r="Q39" s="771"/>
      <c r="R39" s="771"/>
      <c r="S39" s="811"/>
      <c r="T39" s="811"/>
      <c r="U39" s="822"/>
      <c r="V39" s="822"/>
      <c r="W39" s="822"/>
    </row>
    <row r="40" spans="1:23" s="755" customFormat="1" ht="14.25">
      <c r="A40" s="808">
        <v>30</v>
      </c>
      <c r="B40" s="814" t="s">
        <v>697</v>
      </c>
      <c r="C40" s="366">
        <v>41034</v>
      </c>
      <c r="D40" s="366">
        <v>732</v>
      </c>
      <c r="E40" s="366">
        <v>0</v>
      </c>
      <c r="F40" s="366">
        <v>1093</v>
      </c>
      <c r="G40" s="366">
        <f t="shared" si="0"/>
        <v>42859</v>
      </c>
      <c r="H40" s="652">
        <v>220</v>
      </c>
      <c r="I40" s="771">
        <f t="shared" si="1"/>
        <v>1414.347</v>
      </c>
      <c r="J40" s="771">
        <v>237.8708316750261</v>
      </c>
      <c r="K40" s="771">
        <v>1176.476168324974</v>
      </c>
      <c r="L40" s="771">
        <v>0</v>
      </c>
      <c r="M40" s="771"/>
      <c r="N40" s="771"/>
      <c r="O40" s="771"/>
      <c r="P40" s="771"/>
      <c r="Q40" s="771"/>
      <c r="R40" s="771"/>
      <c r="S40" s="811"/>
      <c r="T40" s="811"/>
      <c r="U40" s="822"/>
      <c r="V40" s="822"/>
      <c r="W40" s="822"/>
    </row>
    <row r="41" spans="1:23" s="755" customFormat="1" ht="14.25">
      <c r="A41" s="808">
        <v>31</v>
      </c>
      <c r="B41" s="814" t="s">
        <v>698</v>
      </c>
      <c r="C41" s="366">
        <v>27971</v>
      </c>
      <c r="D41" s="366">
        <v>74</v>
      </c>
      <c r="E41" s="366">
        <v>0</v>
      </c>
      <c r="F41" s="366">
        <v>0</v>
      </c>
      <c r="G41" s="366">
        <f t="shared" si="0"/>
        <v>28045</v>
      </c>
      <c r="H41" s="652">
        <v>220</v>
      </c>
      <c r="I41" s="771">
        <f t="shared" si="1"/>
        <v>925.4849999999999</v>
      </c>
      <c r="J41" s="771">
        <v>151.44657374960178</v>
      </c>
      <c r="K41" s="771">
        <v>774.03842625039817</v>
      </c>
      <c r="L41" s="771">
        <v>0</v>
      </c>
      <c r="M41" s="771"/>
      <c r="N41" s="771"/>
      <c r="O41" s="771"/>
      <c r="P41" s="771"/>
      <c r="Q41" s="771"/>
      <c r="R41" s="771"/>
      <c r="S41" s="811"/>
      <c r="T41" s="811"/>
      <c r="U41" s="822"/>
      <c r="V41" s="822"/>
      <c r="W41" s="822"/>
    </row>
    <row r="42" spans="1:23" ht="14.25">
      <c r="A42" s="808">
        <v>32</v>
      </c>
      <c r="B42" s="814" t="s">
        <v>699</v>
      </c>
      <c r="C42" s="366">
        <v>19961</v>
      </c>
      <c r="D42" s="366">
        <v>368</v>
      </c>
      <c r="E42" s="366">
        <v>0</v>
      </c>
      <c r="F42" s="366">
        <v>66</v>
      </c>
      <c r="G42" s="366">
        <f t="shared" si="0"/>
        <v>20395</v>
      </c>
      <c r="H42" s="652">
        <v>220</v>
      </c>
      <c r="I42" s="771">
        <f t="shared" si="1"/>
        <v>673.03499999999985</v>
      </c>
      <c r="J42" s="771">
        <v>113.20163180424225</v>
      </c>
      <c r="K42" s="771">
        <v>559.83336819575766</v>
      </c>
      <c r="L42" s="771">
        <v>0</v>
      </c>
      <c r="M42" s="771"/>
      <c r="N42" s="771"/>
      <c r="O42" s="771"/>
      <c r="P42" s="771"/>
      <c r="Q42" s="771"/>
      <c r="R42" s="771"/>
      <c r="S42" s="811"/>
      <c r="T42" s="811"/>
      <c r="U42" s="822"/>
      <c r="V42" s="822"/>
      <c r="W42" s="822"/>
    </row>
    <row r="43" spans="1:23" s="755" customFormat="1" ht="14.25">
      <c r="A43" s="808">
        <v>33</v>
      </c>
      <c r="B43" s="814" t="s">
        <v>700</v>
      </c>
      <c r="C43" s="366">
        <v>33380</v>
      </c>
      <c r="D43" s="366">
        <v>47</v>
      </c>
      <c r="E43" s="366">
        <v>0</v>
      </c>
      <c r="F43" s="366">
        <v>40</v>
      </c>
      <c r="G43" s="366">
        <f t="shared" si="0"/>
        <v>33467</v>
      </c>
      <c r="H43" s="652">
        <v>220</v>
      </c>
      <c r="I43" s="771">
        <f t="shared" si="1"/>
        <v>1104.4110000000001</v>
      </c>
      <c r="J43" s="771">
        <v>185.7401681802954</v>
      </c>
      <c r="K43" s="771">
        <v>918.67083181970474</v>
      </c>
      <c r="L43" s="771">
        <v>0</v>
      </c>
      <c r="M43" s="771"/>
      <c r="N43" s="771"/>
      <c r="O43" s="771"/>
      <c r="P43" s="771"/>
      <c r="Q43" s="771"/>
      <c r="R43" s="771"/>
      <c r="S43" s="811"/>
      <c r="T43" s="811"/>
      <c r="U43" s="822"/>
      <c r="V43" s="822"/>
      <c r="W43" s="822"/>
    </row>
    <row r="44" spans="1:23" ht="14.25">
      <c r="A44" s="808">
        <v>34</v>
      </c>
      <c r="B44" s="814" t="s">
        <v>701</v>
      </c>
      <c r="C44" s="366">
        <v>40090.5</v>
      </c>
      <c r="D44" s="366">
        <v>0</v>
      </c>
      <c r="E44" s="366">
        <v>0</v>
      </c>
      <c r="F44" s="366">
        <v>323.25</v>
      </c>
      <c r="G44" s="366">
        <f t="shared" si="0"/>
        <v>40413.75</v>
      </c>
      <c r="H44" s="652">
        <v>220</v>
      </c>
      <c r="I44" s="771">
        <f t="shared" si="1"/>
        <v>1333.6537499999999</v>
      </c>
      <c r="J44" s="771">
        <v>224.29904705606128</v>
      </c>
      <c r="K44" s="771">
        <v>1109.3547029439387</v>
      </c>
      <c r="L44" s="771">
        <v>0</v>
      </c>
      <c r="M44" s="771"/>
      <c r="N44" s="771"/>
      <c r="O44" s="771"/>
      <c r="P44" s="771"/>
      <c r="Q44" s="771"/>
      <c r="R44" s="771"/>
      <c r="S44" s="811"/>
      <c r="T44" s="811"/>
      <c r="U44" s="822"/>
      <c r="V44" s="822"/>
      <c r="W44" s="822"/>
    </row>
    <row r="45" spans="1:23" s="755" customFormat="1" ht="14.25">
      <c r="A45" s="808">
        <v>35</v>
      </c>
      <c r="B45" s="814" t="s">
        <v>702</v>
      </c>
      <c r="C45" s="366">
        <v>42440</v>
      </c>
      <c r="D45" s="366">
        <v>0</v>
      </c>
      <c r="E45" s="366">
        <v>0</v>
      </c>
      <c r="F45" s="366">
        <v>0</v>
      </c>
      <c r="G45" s="366">
        <f t="shared" si="0"/>
        <v>42440</v>
      </c>
      <c r="H45" s="652">
        <v>220</v>
      </c>
      <c r="I45" s="771">
        <f t="shared" si="1"/>
        <v>1400.52</v>
      </c>
      <c r="J45" s="771">
        <v>235.54000000000002</v>
      </c>
      <c r="K45" s="771">
        <v>1164.98</v>
      </c>
      <c r="L45" s="771">
        <v>0</v>
      </c>
      <c r="M45" s="771"/>
      <c r="N45" s="771"/>
      <c r="O45" s="771"/>
      <c r="P45" s="771"/>
      <c r="Q45" s="771"/>
      <c r="R45" s="771"/>
      <c r="S45" s="811"/>
      <c r="T45" s="811"/>
      <c r="U45" s="822"/>
      <c r="V45" s="822"/>
      <c r="W45" s="822"/>
    </row>
    <row r="46" spans="1:23" s="755" customFormat="1" ht="14.25">
      <c r="A46" s="808">
        <v>36</v>
      </c>
      <c r="B46" s="814" t="s">
        <v>717</v>
      </c>
      <c r="C46" s="366">
        <v>45430</v>
      </c>
      <c r="D46" s="366">
        <v>0</v>
      </c>
      <c r="E46" s="366">
        <v>0</v>
      </c>
      <c r="F46" s="366">
        <v>0</v>
      </c>
      <c r="G46" s="366">
        <f t="shared" si="0"/>
        <v>45430</v>
      </c>
      <c r="H46" s="652">
        <v>220</v>
      </c>
      <c r="I46" s="771">
        <f t="shared" si="1"/>
        <v>1499.19</v>
      </c>
      <c r="J46" s="771">
        <v>252.14004552549429</v>
      </c>
      <c r="K46" s="771">
        <v>1247.0499544745057</v>
      </c>
      <c r="L46" s="771">
        <v>0</v>
      </c>
      <c r="M46" s="771"/>
      <c r="N46" s="771"/>
      <c r="O46" s="771"/>
      <c r="P46" s="771"/>
      <c r="Q46" s="771"/>
      <c r="R46" s="771"/>
      <c r="S46" s="811"/>
      <c r="T46" s="811"/>
      <c r="U46" s="822"/>
      <c r="V46" s="822"/>
      <c r="W46" s="822"/>
    </row>
    <row r="47" spans="1:23" s="755" customFormat="1" ht="14.25">
      <c r="A47" s="808">
        <v>37</v>
      </c>
      <c r="B47" s="814" t="s">
        <v>703</v>
      </c>
      <c r="C47" s="366">
        <v>56803</v>
      </c>
      <c r="D47" s="366">
        <v>263</v>
      </c>
      <c r="E47" s="366">
        <v>0</v>
      </c>
      <c r="F47" s="366">
        <v>1968</v>
      </c>
      <c r="G47" s="366">
        <f t="shared" si="0"/>
        <v>59034</v>
      </c>
      <c r="H47" s="652">
        <v>220</v>
      </c>
      <c r="I47" s="771">
        <f t="shared" si="1"/>
        <v>1948.1220000000001</v>
      </c>
      <c r="J47" s="771">
        <v>1948.1220000000001</v>
      </c>
      <c r="K47" s="771">
        <v>0</v>
      </c>
      <c r="L47" s="771">
        <v>0</v>
      </c>
      <c r="M47" s="771"/>
      <c r="N47" s="771"/>
      <c r="O47" s="771"/>
      <c r="P47" s="771"/>
      <c r="Q47" s="771"/>
      <c r="R47" s="771"/>
      <c r="S47" s="811"/>
      <c r="T47" s="811"/>
      <c r="U47" s="822"/>
      <c r="V47" s="822"/>
      <c r="W47" s="822"/>
    </row>
    <row r="48" spans="1:23" s="755" customFormat="1" ht="14.25">
      <c r="A48" s="808">
        <v>38</v>
      </c>
      <c r="B48" s="814" t="s">
        <v>704</v>
      </c>
      <c r="C48" s="366">
        <v>68173</v>
      </c>
      <c r="D48" s="366">
        <v>892</v>
      </c>
      <c r="E48" s="366">
        <v>0</v>
      </c>
      <c r="F48" s="366">
        <v>105</v>
      </c>
      <c r="G48" s="366">
        <f t="shared" si="0"/>
        <v>69170</v>
      </c>
      <c r="H48" s="652">
        <v>220</v>
      </c>
      <c r="I48" s="771">
        <f t="shared" si="1"/>
        <v>2282.61</v>
      </c>
      <c r="J48" s="771">
        <v>383.89</v>
      </c>
      <c r="K48" s="771">
        <v>1898.72</v>
      </c>
      <c r="L48" s="771">
        <v>0</v>
      </c>
      <c r="M48" s="771"/>
      <c r="N48" s="771"/>
      <c r="O48" s="771"/>
      <c r="P48" s="771"/>
      <c r="Q48" s="771"/>
      <c r="R48" s="771"/>
      <c r="S48" s="811"/>
      <c r="T48" s="811"/>
      <c r="U48" s="822"/>
      <c r="V48" s="822"/>
      <c r="W48" s="822"/>
    </row>
    <row r="49" spans="1:23" s="755" customFormat="1" ht="12.75" customHeight="1">
      <c r="A49" s="808">
        <v>39</v>
      </c>
      <c r="B49" s="814" t="s">
        <v>705</v>
      </c>
      <c r="C49" s="366">
        <v>57304</v>
      </c>
      <c r="D49" s="366">
        <v>299</v>
      </c>
      <c r="E49" s="366">
        <v>0</v>
      </c>
      <c r="F49" s="366">
        <v>411</v>
      </c>
      <c r="G49" s="366">
        <f t="shared" si="0"/>
        <v>58014</v>
      </c>
      <c r="H49" s="652">
        <v>220</v>
      </c>
      <c r="I49" s="771">
        <f t="shared" si="1"/>
        <v>1914.462</v>
      </c>
      <c r="J49" s="771">
        <v>1914.462</v>
      </c>
      <c r="K49" s="771">
        <v>0</v>
      </c>
      <c r="L49" s="771">
        <v>0</v>
      </c>
      <c r="M49" s="771"/>
      <c r="N49" s="771"/>
      <c r="O49" s="771"/>
      <c r="P49" s="771"/>
      <c r="Q49" s="771"/>
      <c r="R49" s="771"/>
      <c r="S49" s="811"/>
      <c r="T49" s="811"/>
      <c r="U49" s="822"/>
      <c r="V49" s="822"/>
      <c r="W49" s="822"/>
    </row>
    <row r="50" spans="1:23" s="755" customFormat="1" ht="14.25">
      <c r="A50" s="808">
        <v>40</v>
      </c>
      <c r="B50" s="814" t="s">
        <v>706</v>
      </c>
      <c r="C50" s="366">
        <v>31608</v>
      </c>
      <c r="D50" s="366">
        <v>31</v>
      </c>
      <c r="E50" s="366">
        <v>0</v>
      </c>
      <c r="F50" s="366">
        <v>231</v>
      </c>
      <c r="G50" s="366">
        <f t="shared" si="0"/>
        <v>31870</v>
      </c>
      <c r="H50" s="652">
        <v>220</v>
      </c>
      <c r="I50" s="771">
        <f t="shared" si="1"/>
        <v>1051.71</v>
      </c>
      <c r="J50" s="771">
        <v>874.83</v>
      </c>
      <c r="K50" s="771">
        <v>176.88</v>
      </c>
      <c r="L50" s="771">
        <v>0</v>
      </c>
      <c r="M50" s="771"/>
      <c r="N50" s="771"/>
      <c r="O50" s="771"/>
      <c r="P50" s="771"/>
      <c r="Q50" s="771"/>
      <c r="R50" s="771"/>
      <c r="S50" s="811"/>
      <c r="T50" s="811"/>
      <c r="U50" s="822"/>
      <c r="V50" s="822"/>
      <c r="W50" s="822"/>
    </row>
    <row r="51" spans="1:23" s="755" customFormat="1" ht="14.25">
      <c r="A51" s="808">
        <v>41</v>
      </c>
      <c r="B51" s="814" t="s">
        <v>707</v>
      </c>
      <c r="C51" s="366">
        <v>54552</v>
      </c>
      <c r="D51" s="366">
        <v>287</v>
      </c>
      <c r="E51" s="366">
        <v>0</v>
      </c>
      <c r="F51" s="366">
        <v>866</v>
      </c>
      <c r="G51" s="366">
        <f t="shared" si="0"/>
        <v>55705</v>
      </c>
      <c r="H51" s="652">
        <v>220</v>
      </c>
      <c r="I51" s="771">
        <f t="shared" si="1"/>
        <v>1838.2650000000001</v>
      </c>
      <c r="J51" s="771">
        <v>1529.1041590961017</v>
      </c>
      <c r="K51" s="771">
        <v>309.1608409038983</v>
      </c>
      <c r="L51" s="771">
        <v>0</v>
      </c>
      <c r="M51" s="771"/>
      <c r="N51" s="771"/>
      <c r="O51" s="771"/>
      <c r="P51" s="771"/>
      <c r="Q51" s="771"/>
      <c r="R51" s="771"/>
      <c r="S51" s="811"/>
      <c r="T51" s="811"/>
      <c r="U51" s="822"/>
      <c r="V51" s="822"/>
      <c r="W51" s="822"/>
    </row>
    <row r="52" spans="1:23" s="755" customFormat="1" ht="14.25">
      <c r="A52" s="808">
        <v>42</v>
      </c>
      <c r="B52" s="814" t="s">
        <v>708</v>
      </c>
      <c r="C52" s="366">
        <v>37578</v>
      </c>
      <c r="D52" s="366">
        <v>0</v>
      </c>
      <c r="E52" s="366">
        <v>0</v>
      </c>
      <c r="F52" s="366">
        <v>152</v>
      </c>
      <c r="G52" s="366">
        <f t="shared" si="0"/>
        <v>37730</v>
      </c>
      <c r="H52" s="652">
        <v>220</v>
      </c>
      <c r="I52" s="771">
        <f t="shared" si="1"/>
        <v>1245.0900000000001</v>
      </c>
      <c r="J52" s="771">
        <v>1035.6893192016341</v>
      </c>
      <c r="K52" s="771">
        <v>209.40068079836593</v>
      </c>
      <c r="L52" s="771">
        <v>0</v>
      </c>
      <c r="M52" s="771"/>
      <c r="N52" s="771"/>
      <c r="O52" s="771"/>
      <c r="P52" s="771"/>
      <c r="Q52" s="771"/>
      <c r="R52" s="771"/>
      <c r="S52" s="811"/>
      <c r="T52" s="811"/>
      <c r="U52" s="822"/>
      <c r="V52" s="822"/>
      <c r="W52" s="822"/>
    </row>
    <row r="53" spans="1:23" s="755" customFormat="1" ht="14.25">
      <c r="A53" s="808">
        <v>43</v>
      </c>
      <c r="B53" s="814" t="s">
        <v>709</v>
      </c>
      <c r="C53" s="366">
        <v>18799</v>
      </c>
      <c r="D53" s="366">
        <v>0</v>
      </c>
      <c r="E53" s="366">
        <v>0</v>
      </c>
      <c r="F53" s="366">
        <v>126</v>
      </c>
      <c r="G53" s="366">
        <f t="shared" si="0"/>
        <v>18925</v>
      </c>
      <c r="H53" s="652">
        <v>220</v>
      </c>
      <c r="I53" s="771">
        <f t="shared" si="1"/>
        <v>624.52499999999998</v>
      </c>
      <c r="J53" s="771">
        <v>105.029159127664</v>
      </c>
      <c r="K53" s="771">
        <v>519.49584087233598</v>
      </c>
      <c r="L53" s="771">
        <v>0</v>
      </c>
      <c r="M53" s="771"/>
      <c r="N53" s="771"/>
      <c r="O53" s="771"/>
      <c r="P53" s="771"/>
      <c r="Q53" s="771"/>
      <c r="R53" s="771"/>
      <c r="S53" s="811"/>
      <c r="T53" s="811"/>
      <c r="U53" s="822"/>
      <c r="V53" s="822"/>
      <c r="W53" s="822"/>
    </row>
    <row r="54" spans="1:23" s="755" customFormat="1" ht="14.25">
      <c r="A54" s="808">
        <v>44</v>
      </c>
      <c r="B54" s="814" t="s">
        <v>710</v>
      </c>
      <c r="C54" s="366">
        <v>20400</v>
      </c>
      <c r="D54" s="366">
        <v>0</v>
      </c>
      <c r="E54" s="366">
        <v>0</v>
      </c>
      <c r="F54" s="366">
        <v>1338</v>
      </c>
      <c r="G54" s="366">
        <f t="shared" si="0"/>
        <v>21738</v>
      </c>
      <c r="H54" s="652">
        <v>220</v>
      </c>
      <c r="I54" s="771">
        <f t="shared" si="1"/>
        <v>717.35399999999993</v>
      </c>
      <c r="J54" s="771">
        <v>123.73545889496054</v>
      </c>
      <c r="K54" s="771">
        <v>593.61854110503941</v>
      </c>
      <c r="L54" s="771">
        <v>0</v>
      </c>
      <c r="M54" s="771"/>
      <c r="N54" s="771"/>
      <c r="O54" s="771"/>
      <c r="P54" s="771"/>
      <c r="Q54" s="771"/>
      <c r="R54" s="771"/>
      <c r="S54" s="811"/>
      <c r="T54" s="811"/>
      <c r="U54" s="822"/>
      <c r="V54" s="822"/>
      <c r="W54" s="822"/>
    </row>
    <row r="55" spans="1:23" s="305" customFormat="1" ht="14.25">
      <c r="A55" s="808">
        <v>45</v>
      </c>
      <c r="B55" s="814" t="s">
        <v>711</v>
      </c>
      <c r="C55" s="366">
        <v>61393</v>
      </c>
      <c r="D55" s="366">
        <v>0</v>
      </c>
      <c r="E55" s="366">
        <v>0</v>
      </c>
      <c r="F55" s="366">
        <v>0</v>
      </c>
      <c r="G55" s="366">
        <f t="shared" si="0"/>
        <v>61393</v>
      </c>
      <c r="H55" s="652">
        <v>220</v>
      </c>
      <c r="I55" s="771">
        <f t="shared" si="1"/>
        <v>2025.9690000000001</v>
      </c>
      <c r="J55" s="771">
        <v>340.72983181883251</v>
      </c>
      <c r="K55" s="771">
        <v>1685.2391681811675</v>
      </c>
      <c r="L55" s="771">
        <v>0</v>
      </c>
      <c r="M55" s="771"/>
      <c r="N55" s="771"/>
      <c r="O55" s="771"/>
      <c r="P55" s="771"/>
      <c r="Q55" s="771"/>
      <c r="R55" s="771"/>
      <c r="S55" s="811"/>
      <c r="T55" s="811"/>
      <c r="U55" s="822"/>
      <c r="V55" s="822"/>
      <c r="W55" s="822"/>
    </row>
    <row r="56" spans="1:23" s="305" customFormat="1" ht="14.25">
      <c r="A56" s="808">
        <v>46</v>
      </c>
      <c r="B56" s="814" t="s">
        <v>712</v>
      </c>
      <c r="C56" s="366">
        <v>44861</v>
      </c>
      <c r="D56" s="366">
        <v>27</v>
      </c>
      <c r="E56" s="366">
        <v>0</v>
      </c>
      <c r="F56" s="366">
        <v>58</v>
      </c>
      <c r="G56" s="366">
        <f t="shared" si="0"/>
        <v>44946</v>
      </c>
      <c r="H56" s="810">
        <v>220</v>
      </c>
      <c r="I56" s="771">
        <f t="shared" si="1"/>
        <v>1483.2180000000001</v>
      </c>
      <c r="J56" s="771">
        <v>1483.2180000000001</v>
      </c>
      <c r="K56" s="771">
        <v>0</v>
      </c>
      <c r="L56" s="771">
        <v>0</v>
      </c>
      <c r="M56" s="771"/>
      <c r="N56" s="771"/>
      <c r="O56" s="771"/>
      <c r="P56" s="771"/>
      <c r="Q56" s="771"/>
      <c r="R56" s="771"/>
      <c r="S56" s="811"/>
      <c r="T56" s="811"/>
      <c r="U56" s="822"/>
      <c r="V56" s="822"/>
      <c r="W56" s="822"/>
    </row>
    <row r="57" spans="1:23" s="755" customFormat="1" ht="14.25">
      <c r="A57" s="823">
        <v>47</v>
      </c>
      <c r="B57" s="824" t="s">
        <v>713</v>
      </c>
      <c r="C57" s="996">
        <v>44011</v>
      </c>
      <c r="D57" s="996">
        <v>24</v>
      </c>
      <c r="E57" s="366">
        <v>0</v>
      </c>
      <c r="F57" s="996">
        <v>354</v>
      </c>
      <c r="G57" s="366">
        <f t="shared" si="0"/>
        <v>44389</v>
      </c>
      <c r="H57" s="825">
        <v>220</v>
      </c>
      <c r="I57" s="771">
        <f t="shared" si="1"/>
        <v>1464.837</v>
      </c>
      <c r="J57" s="826">
        <v>1464.837</v>
      </c>
      <c r="K57" s="826">
        <v>0</v>
      </c>
      <c r="L57" s="771">
        <v>0</v>
      </c>
      <c r="M57" s="771"/>
      <c r="N57" s="771"/>
      <c r="O57" s="771"/>
      <c r="P57" s="771"/>
      <c r="Q57" s="771"/>
      <c r="R57" s="771"/>
      <c r="S57" s="811"/>
      <c r="T57" s="811"/>
      <c r="U57" s="822"/>
      <c r="V57" s="822"/>
      <c r="W57" s="822"/>
    </row>
    <row r="58" spans="1:23" s="755" customFormat="1" ht="14.25">
      <c r="A58" s="808">
        <v>48</v>
      </c>
      <c r="B58" s="814" t="s">
        <v>718</v>
      </c>
      <c r="C58" s="366">
        <v>54540</v>
      </c>
      <c r="D58" s="366">
        <v>310</v>
      </c>
      <c r="E58" s="366">
        <v>0</v>
      </c>
      <c r="F58" s="366">
        <v>123</v>
      </c>
      <c r="G58" s="366">
        <f t="shared" si="0"/>
        <v>54973</v>
      </c>
      <c r="H58" s="810">
        <v>220</v>
      </c>
      <c r="I58" s="771">
        <f t="shared" si="1"/>
        <v>1814.1089999999999</v>
      </c>
      <c r="J58" s="771">
        <v>305.10003182875624</v>
      </c>
      <c r="K58" s="771">
        <v>1509.0089681712436</v>
      </c>
      <c r="L58" s="771">
        <v>0</v>
      </c>
      <c r="M58" s="771"/>
      <c r="N58" s="771"/>
      <c r="O58" s="771"/>
      <c r="P58" s="771"/>
      <c r="Q58" s="771"/>
      <c r="R58" s="771"/>
      <c r="S58" s="811"/>
      <c r="T58" s="811"/>
      <c r="U58" s="822"/>
      <c r="V58" s="822"/>
      <c r="W58" s="822"/>
    </row>
    <row r="59" spans="1:23" s="755" customFormat="1" ht="14.25">
      <c r="A59" s="808">
        <v>49</v>
      </c>
      <c r="B59" s="814" t="s">
        <v>719</v>
      </c>
      <c r="C59" s="366">
        <v>36468</v>
      </c>
      <c r="D59" s="366">
        <v>317</v>
      </c>
      <c r="E59" s="366">
        <v>0</v>
      </c>
      <c r="F59" s="366">
        <v>199</v>
      </c>
      <c r="G59" s="366">
        <f t="shared" si="0"/>
        <v>36984</v>
      </c>
      <c r="H59" s="810">
        <v>220</v>
      </c>
      <c r="I59" s="771">
        <f t="shared" si="1"/>
        <v>1220.4719999999998</v>
      </c>
      <c r="J59" s="771">
        <v>253.61041559399246</v>
      </c>
      <c r="K59" s="771">
        <v>966.86158440600741</v>
      </c>
      <c r="L59" s="771">
        <v>0</v>
      </c>
      <c r="M59" s="771"/>
      <c r="N59" s="771"/>
      <c r="O59" s="771"/>
      <c r="P59" s="771"/>
      <c r="Q59" s="771"/>
      <c r="R59" s="771"/>
      <c r="S59" s="811"/>
      <c r="T59" s="811"/>
      <c r="U59" s="822"/>
      <c r="V59" s="822"/>
      <c r="W59" s="822"/>
    </row>
    <row r="60" spans="1:23" s="755" customFormat="1" ht="14.25">
      <c r="A60" s="808">
        <v>50</v>
      </c>
      <c r="B60" s="814" t="s">
        <v>714</v>
      </c>
      <c r="C60" s="366">
        <v>25629</v>
      </c>
      <c r="D60" s="366">
        <v>0</v>
      </c>
      <c r="E60" s="366">
        <v>0</v>
      </c>
      <c r="F60" s="366">
        <v>0</v>
      </c>
      <c r="G60" s="366">
        <f t="shared" si="0"/>
        <v>25629</v>
      </c>
      <c r="H60" s="810">
        <v>220</v>
      </c>
      <c r="I60" s="771">
        <f t="shared" si="1"/>
        <v>845.75699999999995</v>
      </c>
      <c r="J60" s="771">
        <v>703.51884996358331</v>
      </c>
      <c r="K60" s="771">
        <v>142.23815003641661</v>
      </c>
      <c r="L60" s="771">
        <v>0</v>
      </c>
      <c r="M60" s="771"/>
      <c r="N60" s="771"/>
      <c r="O60" s="771"/>
      <c r="P60" s="771"/>
      <c r="Q60" s="771"/>
      <c r="R60" s="771"/>
      <c r="S60" s="811"/>
      <c r="T60" s="811"/>
      <c r="U60" s="822"/>
      <c r="V60" s="822"/>
      <c r="W60" s="822"/>
    </row>
    <row r="61" spans="1:23" s="755" customFormat="1" ht="14.25">
      <c r="A61" s="808">
        <v>51</v>
      </c>
      <c r="B61" s="814" t="s">
        <v>720</v>
      </c>
      <c r="C61" s="366">
        <v>46730</v>
      </c>
      <c r="D61" s="366">
        <v>208</v>
      </c>
      <c r="E61" s="366">
        <v>0</v>
      </c>
      <c r="F61" s="366">
        <v>884</v>
      </c>
      <c r="G61" s="366">
        <f t="shared" si="0"/>
        <v>47822</v>
      </c>
      <c r="H61" s="810">
        <v>220</v>
      </c>
      <c r="I61" s="771">
        <f t="shared" si="1"/>
        <v>1578.126</v>
      </c>
      <c r="J61" s="771">
        <v>265.4193272544087</v>
      </c>
      <c r="K61" s="771">
        <v>1312.7066727455913</v>
      </c>
      <c r="L61" s="771">
        <v>0</v>
      </c>
      <c r="M61" s="771"/>
      <c r="N61" s="771"/>
      <c r="O61" s="771"/>
      <c r="P61" s="771"/>
      <c r="Q61" s="771"/>
      <c r="R61" s="771"/>
      <c r="S61" s="811"/>
      <c r="T61" s="811"/>
      <c r="U61" s="822"/>
      <c r="V61" s="822"/>
      <c r="W61" s="822"/>
    </row>
    <row r="62" spans="1:23" s="807" customFormat="1">
      <c r="A62" s="1409" t="s">
        <v>81</v>
      </c>
      <c r="B62" s="1410"/>
      <c r="C62" s="390">
        <f>SUM(C11:C61)</f>
        <v>1993000.85</v>
      </c>
      <c r="D62" s="390">
        <f t="shared" ref="D62:G62" si="2">SUM(D11:D61)</f>
        <v>20957.939999999999</v>
      </c>
      <c r="E62" s="390">
        <f t="shared" si="2"/>
        <v>0</v>
      </c>
      <c r="F62" s="390">
        <f t="shared" si="2"/>
        <v>26285.47</v>
      </c>
      <c r="G62" s="390">
        <f t="shared" si="2"/>
        <v>2040244.2599999998</v>
      </c>
      <c r="H62" s="927">
        <v>220</v>
      </c>
      <c r="I62" s="817">
        <f t="shared" ref="I62:L62" si="3">SUM(I11:I61)</f>
        <v>67328.060580000005</v>
      </c>
      <c r="J62" s="817">
        <f t="shared" si="3"/>
        <v>24792.839653491275</v>
      </c>
      <c r="K62" s="817">
        <f t="shared" si="3"/>
        <v>42535.220926508708</v>
      </c>
      <c r="L62" s="817">
        <f t="shared" si="3"/>
        <v>0</v>
      </c>
      <c r="M62" s="817"/>
      <c r="N62" s="817"/>
      <c r="O62" s="817"/>
      <c r="P62" s="817"/>
      <c r="Q62" s="817"/>
      <c r="R62" s="817"/>
      <c r="S62" s="818"/>
      <c r="T62" s="806"/>
      <c r="W62" s="997"/>
    </row>
    <row r="63" spans="1:23">
      <c r="A63" s="819"/>
      <c r="B63" s="819"/>
      <c r="C63" s="998"/>
      <c r="D63" s="819"/>
      <c r="E63" s="819"/>
      <c r="F63" s="819"/>
      <c r="G63" s="998"/>
      <c r="H63" s="819"/>
      <c r="I63" s="305"/>
      <c r="J63" s="305"/>
      <c r="K63" s="305"/>
      <c r="L63" s="305"/>
      <c r="S63" s="305"/>
      <c r="T63" s="305"/>
    </row>
    <row r="64" spans="1:23">
      <c r="A64" s="820" t="s">
        <v>8</v>
      </c>
      <c r="B64" s="821"/>
      <c r="C64" s="821"/>
      <c r="D64" s="819"/>
      <c r="E64" s="819"/>
      <c r="F64" s="819"/>
      <c r="G64" s="819"/>
      <c r="H64" s="819"/>
      <c r="I64" s="305"/>
      <c r="J64" s="305"/>
      <c r="K64" s="305"/>
      <c r="L64" s="305"/>
      <c r="S64" s="305"/>
      <c r="T64" s="305"/>
    </row>
    <row r="65" spans="1:20">
      <c r="A65" s="806" t="s">
        <v>9</v>
      </c>
      <c r="B65" s="806"/>
      <c r="C65" s="806"/>
      <c r="I65" s="305"/>
      <c r="J65" s="305"/>
      <c r="K65" s="305"/>
      <c r="L65" s="305"/>
      <c r="S65" s="305"/>
      <c r="T65" s="305"/>
    </row>
    <row r="66" spans="1:20">
      <c r="A66" s="806" t="s">
        <v>10</v>
      </c>
      <c r="B66" s="806"/>
      <c r="C66" s="806"/>
      <c r="I66" s="305"/>
      <c r="J66" s="305"/>
      <c r="K66" s="305"/>
      <c r="L66" s="305"/>
      <c r="S66" s="305"/>
      <c r="T66" s="305"/>
    </row>
    <row r="67" spans="1:20">
      <c r="A67" s="806"/>
      <c r="B67" s="806"/>
      <c r="C67" s="806"/>
      <c r="I67" s="305"/>
      <c r="J67" s="305"/>
      <c r="K67" s="305"/>
      <c r="L67" s="305"/>
    </row>
    <row r="68" spans="1:20">
      <c r="A68" s="806"/>
      <c r="B68" s="806"/>
      <c r="C68" s="806"/>
      <c r="I68" s="305"/>
      <c r="J68" s="305"/>
      <c r="K68" s="305"/>
      <c r="L68" s="305"/>
    </row>
    <row r="69" spans="1:20">
      <c r="A69" s="806" t="s">
        <v>12</v>
      </c>
      <c r="H69" s="806"/>
      <c r="I69" s="305"/>
      <c r="J69" s="806"/>
      <c r="K69" s="806"/>
      <c r="L69" s="806"/>
      <c r="M69" s="806"/>
      <c r="N69" s="806"/>
      <c r="O69" s="806" t="s">
        <v>13</v>
      </c>
      <c r="P69" s="806"/>
      <c r="Q69" s="806"/>
      <c r="R69" s="806"/>
    </row>
    <row r="70" spans="1:20" ht="12.75" customHeight="1">
      <c r="I70" s="806"/>
      <c r="J70" s="1523" t="s">
        <v>912</v>
      </c>
      <c r="K70" s="1523"/>
      <c r="L70" s="1523"/>
      <c r="M70" s="1523"/>
      <c r="N70" s="1523"/>
      <c r="O70" s="1523"/>
      <c r="P70" s="1523"/>
      <c r="Q70" s="1523"/>
      <c r="R70" s="1523"/>
    </row>
    <row r="71" spans="1:20">
      <c r="A71" s="806"/>
      <c r="B71" s="806"/>
      <c r="I71" s="305"/>
      <c r="J71" s="806"/>
      <c r="K71" s="806"/>
      <c r="L71" s="806"/>
      <c r="M71" s="806"/>
      <c r="N71" s="806"/>
      <c r="O71" s="806"/>
      <c r="P71" s="806"/>
      <c r="Q71" s="806"/>
      <c r="R71" s="806"/>
    </row>
    <row r="73" spans="1:20">
      <c r="A73" s="1525"/>
      <c r="B73" s="1525"/>
      <c r="C73" s="1525"/>
      <c r="D73" s="1525"/>
      <c r="E73" s="1525"/>
      <c r="F73" s="1525"/>
      <c r="G73" s="1525"/>
      <c r="H73" s="1525"/>
      <c r="I73" s="1525"/>
      <c r="J73" s="1525"/>
      <c r="K73" s="1525"/>
      <c r="L73" s="1525"/>
      <c r="M73" s="1525"/>
      <c r="N73" s="1525"/>
      <c r="O73" s="1525"/>
      <c r="P73" s="1525"/>
      <c r="Q73" s="1525"/>
      <c r="R73" s="1525"/>
    </row>
  </sheetData>
  <mergeCells count="17">
    <mergeCell ref="A6:R6"/>
    <mergeCell ref="G1:I1"/>
    <mergeCell ref="Q1:R1"/>
    <mergeCell ref="A2:R2"/>
    <mergeCell ref="A3:R3"/>
    <mergeCell ref="A4:R5"/>
    <mergeCell ref="A62:B62"/>
    <mergeCell ref="J70:R70"/>
    <mergeCell ref="A73:R73"/>
    <mergeCell ref="A7:B7"/>
    <mergeCell ref="L7:R7"/>
    <mergeCell ref="A8:A9"/>
    <mergeCell ref="B8:B9"/>
    <mergeCell ref="C8:G8"/>
    <mergeCell ref="H8:H9"/>
    <mergeCell ref="I8:L8"/>
    <mergeCell ref="M8:R8"/>
  </mergeCells>
  <printOptions horizontalCentered="1"/>
  <pageMargins left="0.19685039370078741" right="0.15748031496062992" top="0.51" bottom="0" header="0.68" footer="0.31496062992125984"/>
  <pageSetup paperSize="9" scale="85" orientation="landscape" r:id="rId1"/>
  <rowBreaks count="1" manualBreakCount="1">
    <brk id="35" max="17" man="1"/>
  </rowBreaks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73"/>
  <sheetViews>
    <sheetView view="pageBreakPreview" zoomScale="110" zoomScaleNormal="70" zoomScaleSheetLayoutView="110" workbookViewId="0">
      <pane xSplit="10" ySplit="10" topLeftCell="K61" activePane="bottomRight" state="frozen"/>
      <selection activeCell="A73" sqref="A73:R74"/>
      <selection pane="topRight" activeCell="A73" sqref="A73:R74"/>
      <selection pane="bottomLeft" activeCell="A73" sqref="A73:R74"/>
      <selection pane="bottomRight" activeCell="E62" sqref="E62"/>
    </sheetView>
  </sheetViews>
  <sheetFormatPr defaultColWidth="9.140625" defaultRowHeight="12.75"/>
  <cols>
    <col min="1" max="1" width="5.5703125" style="305" customWidth="1"/>
    <col min="2" max="2" width="14" style="305" bestFit="1" customWidth="1"/>
    <col min="3" max="3" width="10.28515625" style="305" customWidth="1"/>
    <col min="4" max="4" width="12.85546875" style="305" customWidth="1"/>
    <col min="5" max="5" width="8.7109375" style="804" customWidth="1"/>
    <col min="6" max="7" width="8" style="804" customWidth="1"/>
    <col min="8" max="8" width="8.140625" style="804" customWidth="1"/>
    <col min="9" max="10" width="8.140625" style="305" customWidth="1"/>
    <col min="11" max="11" width="8.42578125" style="305" customWidth="1"/>
    <col min="12" max="12" width="8.140625" style="305" customWidth="1"/>
    <col min="13" max="13" width="8.85546875" style="305" customWidth="1"/>
    <col min="14" max="14" width="8.140625" style="305" customWidth="1"/>
    <col min="15" max="16384" width="9.140625" style="804"/>
  </cols>
  <sheetData>
    <row r="1" spans="1:19" ht="12.75" customHeight="1">
      <c r="D1" s="1535"/>
      <c r="E1" s="1535"/>
      <c r="F1" s="305"/>
      <c r="G1" s="305"/>
      <c r="H1" s="305"/>
      <c r="M1" s="1536" t="s">
        <v>913</v>
      </c>
      <c r="N1" s="1536"/>
    </row>
    <row r="2" spans="1:19" ht="15.75">
      <c r="A2" s="1537" t="s">
        <v>0</v>
      </c>
      <c r="B2" s="1537"/>
      <c r="C2" s="1537"/>
      <c r="D2" s="1537"/>
      <c r="E2" s="1537"/>
      <c r="F2" s="1537"/>
      <c r="G2" s="1537"/>
      <c r="H2" s="1537"/>
      <c r="I2" s="1537"/>
      <c r="J2" s="1537"/>
      <c r="K2" s="1537"/>
      <c r="L2" s="1537"/>
      <c r="M2" s="1537"/>
      <c r="N2" s="1537"/>
    </row>
    <row r="3" spans="1:19" ht="18">
      <c r="A3" s="1539" t="s">
        <v>546</v>
      </c>
      <c r="B3" s="1539"/>
      <c r="C3" s="1539"/>
      <c r="D3" s="1539"/>
      <c r="E3" s="1539"/>
      <c r="F3" s="1539"/>
      <c r="G3" s="1539"/>
      <c r="H3" s="1539"/>
      <c r="I3" s="1539"/>
      <c r="J3" s="1539"/>
      <c r="K3" s="1539"/>
      <c r="L3" s="1539"/>
      <c r="M3" s="1539"/>
      <c r="N3" s="1539"/>
    </row>
    <row r="4" spans="1:19" ht="12.75" customHeight="1">
      <c r="A4" s="1541" t="s">
        <v>914</v>
      </c>
      <c r="B4" s="1541"/>
      <c r="C4" s="1541"/>
      <c r="D4" s="1541"/>
      <c r="E4" s="1541"/>
      <c r="F4" s="1541"/>
      <c r="G4" s="1541"/>
      <c r="H4" s="1541"/>
      <c r="I4" s="1541"/>
      <c r="J4" s="1541"/>
      <c r="K4" s="1541"/>
      <c r="L4" s="1541"/>
      <c r="M4" s="1541"/>
      <c r="N4" s="1541"/>
    </row>
    <row r="5" spans="1:19" s="805" customFormat="1" ht="7.5" customHeight="1">
      <c r="A5" s="1541"/>
      <c r="B5" s="1541"/>
      <c r="C5" s="1541"/>
      <c r="D5" s="1541"/>
      <c r="E5" s="1541"/>
      <c r="F5" s="1541"/>
      <c r="G5" s="1541"/>
      <c r="H5" s="1541"/>
      <c r="I5" s="1541"/>
      <c r="J5" s="1541"/>
      <c r="K5" s="1541"/>
      <c r="L5" s="1541"/>
      <c r="M5" s="1541"/>
      <c r="N5" s="1541"/>
    </row>
    <row r="6" spans="1:19">
      <c r="A6" s="1534"/>
      <c r="B6" s="1534"/>
      <c r="C6" s="1534"/>
      <c r="D6" s="1534"/>
      <c r="E6" s="1534"/>
      <c r="F6" s="1534"/>
      <c r="G6" s="1534"/>
      <c r="H6" s="1534"/>
      <c r="I6" s="1534"/>
      <c r="J6" s="1534"/>
      <c r="K6" s="1534"/>
      <c r="L6" s="1534"/>
      <c r="M6" s="1534"/>
      <c r="N6" s="1534"/>
    </row>
    <row r="7" spans="1:19">
      <c r="A7" s="1503" t="s">
        <v>891</v>
      </c>
      <c r="B7" s="1503"/>
      <c r="D7" s="923"/>
      <c r="E7" s="305"/>
      <c r="F7" s="305"/>
      <c r="G7" s="305"/>
      <c r="H7" s="1526"/>
      <c r="I7" s="1526"/>
      <c r="J7" s="1526"/>
      <c r="K7" s="1526"/>
      <c r="L7" s="1526"/>
      <c r="M7" s="1526"/>
      <c r="N7" s="1526"/>
      <c r="O7" s="305"/>
    </row>
    <row r="8" spans="1:19" ht="30.75" customHeight="1">
      <c r="A8" s="1403" t="s">
        <v>2</v>
      </c>
      <c r="B8" s="1403" t="s">
        <v>880</v>
      </c>
      <c r="C8" s="1543" t="s">
        <v>896</v>
      </c>
      <c r="D8" s="1531" t="s">
        <v>897</v>
      </c>
      <c r="E8" s="1528" t="s">
        <v>898</v>
      </c>
      <c r="F8" s="1529"/>
      <c r="G8" s="1529"/>
      <c r="H8" s="1530"/>
      <c r="I8" s="1528" t="s">
        <v>899</v>
      </c>
      <c r="J8" s="1529"/>
      <c r="K8" s="1529"/>
      <c r="L8" s="1529"/>
      <c r="M8" s="1529"/>
      <c r="N8" s="1529"/>
      <c r="O8" s="305"/>
    </row>
    <row r="9" spans="1:19" ht="44.45" customHeight="1">
      <c r="A9" s="1403"/>
      <c r="B9" s="1403"/>
      <c r="C9" s="1544"/>
      <c r="D9" s="1532"/>
      <c r="E9" s="922" t="s">
        <v>901</v>
      </c>
      <c r="F9" s="922" t="s">
        <v>902</v>
      </c>
      <c r="G9" s="922" t="s">
        <v>903</v>
      </c>
      <c r="H9" s="922" t="s">
        <v>904</v>
      </c>
      <c r="I9" s="922" t="s">
        <v>19</v>
      </c>
      <c r="J9" s="922" t="s">
        <v>905</v>
      </c>
      <c r="K9" s="922" t="s">
        <v>906</v>
      </c>
      <c r="L9" s="922" t="s">
        <v>907</v>
      </c>
      <c r="M9" s="922" t="s">
        <v>908</v>
      </c>
      <c r="N9" s="922" t="s">
        <v>909</v>
      </c>
      <c r="O9" s="305"/>
    </row>
    <row r="10" spans="1:19" s="807" customFormat="1">
      <c r="A10" s="922">
        <v>1</v>
      </c>
      <c r="B10" s="922">
        <v>2</v>
      </c>
      <c r="C10" s="922">
        <v>3</v>
      </c>
      <c r="D10" s="922">
        <v>8</v>
      </c>
      <c r="E10" s="922">
        <v>9</v>
      </c>
      <c r="F10" s="922">
        <v>10</v>
      </c>
      <c r="G10" s="922">
        <v>11</v>
      </c>
      <c r="H10" s="922">
        <v>12</v>
      </c>
      <c r="I10" s="922">
        <v>13</v>
      </c>
      <c r="J10" s="922">
        <v>14</v>
      </c>
      <c r="K10" s="922">
        <v>15</v>
      </c>
      <c r="L10" s="922">
        <v>16</v>
      </c>
      <c r="M10" s="922">
        <v>17</v>
      </c>
      <c r="N10" s="922">
        <v>18</v>
      </c>
      <c r="O10" s="806"/>
    </row>
    <row r="11" spans="1:19" s="755" customFormat="1" ht="14.25">
      <c r="A11" s="808">
        <v>1</v>
      </c>
      <c r="B11" s="809" t="s">
        <v>885</v>
      </c>
      <c r="C11" s="306">
        <v>0</v>
      </c>
      <c r="D11" s="810">
        <v>312</v>
      </c>
      <c r="E11" s="771">
        <f>F11+G11</f>
        <v>0</v>
      </c>
      <c r="F11" s="771">
        <v>0</v>
      </c>
      <c r="G11" s="771">
        <v>0</v>
      </c>
      <c r="H11" s="771">
        <v>0</v>
      </c>
      <c r="I11" s="771"/>
      <c r="J11" s="771"/>
      <c r="K11" s="771"/>
      <c r="L11" s="771"/>
      <c r="M11" s="771"/>
      <c r="N11" s="771"/>
      <c r="O11" s="811"/>
      <c r="P11" s="827"/>
      <c r="Q11" s="822"/>
      <c r="R11" s="822"/>
      <c r="S11" s="822"/>
    </row>
    <row r="12" spans="1:19" ht="14.25">
      <c r="A12" s="808">
        <v>2</v>
      </c>
      <c r="B12" s="809" t="s">
        <v>671</v>
      </c>
      <c r="C12" s="306">
        <v>0</v>
      </c>
      <c r="D12" s="810">
        <v>312</v>
      </c>
      <c r="E12" s="771">
        <f t="shared" ref="E12:E61" si="0">F12+G12</f>
        <v>0</v>
      </c>
      <c r="F12" s="771">
        <v>0</v>
      </c>
      <c r="G12" s="771">
        <v>0</v>
      </c>
      <c r="H12" s="771">
        <v>0</v>
      </c>
      <c r="I12" s="771"/>
      <c r="J12" s="771"/>
      <c r="K12" s="771"/>
      <c r="L12" s="771"/>
      <c r="M12" s="771"/>
      <c r="N12" s="771"/>
      <c r="O12" s="811"/>
      <c r="P12" s="827"/>
      <c r="Q12" s="822"/>
      <c r="R12" s="822"/>
      <c r="S12" s="822"/>
    </row>
    <row r="13" spans="1:19" s="755" customFormat="1" ht="14.25">
      <c r="A13" s="808">
        <v>3</v>
      </c>
      <c r="B13" s="812" t="s">
        <v>844</v>
      </c>
      <c r="C13" s="306">
        <v>0</v>
      </c>
      <c r="D13" s="810">
        <v>312</v>
      </c>
      <c r="E13" s="771">
        <f t="shared" si="0"/>
        <v>0</v>
      </c>
      <c r="F13" s="771">
        <v>0</v>
      </c>
      <c r="G13" s="771">
        <v>0</v>
      </c>
      <c r="H13" s="771">
        <v>0</v>
      </c>
      <c r="I13" s="771"/>
      <c r="J13" s="771"/>
      <c r="K13" s="771"/>
      <c r="L13" s="771"/>
      <c r="M13" s="771"/>
      <c r="N13" s="771"/>
      <c r="O13" s="811"/>
      <c r="P13" s="827"/>
      <c r="Q13" s="822"/>
      <c r="R13" s="822"/>
      <c r="S13" s="822"/>
    </row>
    <row r="14" spans="1:19" s="755" customFormat="1" ht="14.25">
      <c r="A14" s="808">
        <v>4</v>
      </c>
      <c r="B14" s="813" t="s">
        <v>673</v>
      </c>
      <c r="C14" s="306">
        <v>0</v>
      </c>
      <c r="D14" s="810">
        <v>312</v>
      </c>
      <c r="E14" s="771">
        <f t="shared" si="0"/>
        <v>0</v>
      </c>
      <c r="F14" s="771">
        <v>0</v>
      </c>
      <c r="G14" s="771">
        <v>0</v>
      </c>
      <c r="H14" s="771">
        <v>0</v>
      </c>
      <c r="I14" s="771"/>
      <c r="J14" s="771"/>
      <c r="K14" s="771"/>
      <c r="L14" s="771"/>
      <c r="M14" s="771"/>
      <c r="N14" s="771"/>
      <c r="O14" s="811"/>
      <c r="P14" s="827"/>
      <c r="Q14" s="822"/>
      <c r="R14" s="822"/>
      <c r="S14" s="822"/>
    </row>
    <row r="15" spans="1:19" s="755" customFormat="1" ht="14.25">
      <c r="A15" s="808">
        <v>5</v>
      </c>
      <c r="B15" s="814" t="s">
        <v>674</v>
      </c>
      <c r="C15" s="306">
        <v>1269</v>
      </c>
      <c r="D15" s="810">
        <v>312</v>
      </c>
      <c r="E15" s="771">
        <f t="shared" si="0"/>
        <v>59.389199999999995</v>
      </c>
      <c r="F15" s="771">
        <v>10.469972896262242</v>
      </c>
      <c r="G15" s="771">
        <v>48.919227103737754</v>
      </c>
      <c r="H15" s="771">
        <v>0</v>
      </c>
      <c r="I15" s="771"/>
      <c r="J15" s="771"/>
      <c r="K15" s="771"/>
      <c r="L15" s="771"/>
      <c r="M15" s="771"/>
      <c r="N15" s="771"/>
      <c r="O15" s="811"/>
      <c r="P15" s="827"/>
      <c r="Q15" s="822"/>
      <c r="R15" s="822"/>
      <c r="S15" s="822"/>
    </row>
    <row r="16" spans="1:19" s="755" customFormat="1" ht="14.25">
      <c r="A16" s="808">
        <v>6</v>
      </c>
      <c r="B16" s="814" t="s">
        <v>675</v>
      </c>
      <c r="C16" s="306">
        <v>0</v>
      </c>
      <c r="D16" s="810">
        <v>312</v>
      </c>
      <c r="E16" s="771">
        <f t="shared" si="0"/>
        <v>0</v>
      </c>
      <c r="F16" s="771">
        <v>0</v>
      </c>
      <c r="G16" s="771">
        <v>0</v>
      </c>
      <c r="H16" s="771">
        <v>0</v>
      </c>
      <c r="I16" s="771"/>
      <c r="J16" s="771"/>
      <c r="K16" s="771"/>
      <c r="L16" s="771"/>
      <c r="M16" s="771"/>
      <c r="N16" s="771"/>
      <c r="O16" s="811"/>
      <c r="P16" s="827"/>
      <c r="Q16" s="822"/>
      <c r="R16" s="822"/>
      <c r="S16" s="822"/>
    </row>
    <row r="17" spans="1:19" s="755" customFormat="1" ht="14.25">
      <c r="A17" s="808">
        <v>7</v>
      </c>
      <c r="B17" s="814" t="s">
        <v>676</v>
      </c>
      <c r="C17" s="306">
        <v>0</v>
      </c>
      <c r="D17" s="810">
        <v>312</v>
      </c>
      <c r="E17" s="771">
        <f t="shared" si="0"/>
        <v>0</v>
      </c>
      <c r="F17" s="771">
        <v>0</v>
      </c>
      <c r="G17" s="771">
        <v>0</v>
      </c>
      <c r="H17" s="771">
        <v>0</v>
      </c>
      <c r="I17" s="771"/>
      <c r="J17" s="771"/>
      <c r="K17" s="771"/>
      <c r="L17" s="771"/>
      <c r="M17" s="771"/>
      <c r="N17" s="771"/>
      <c r="O17" s="811"/>
      <c r="P17" s="827"/>
      <c r="Q17" s="822"/>
      <c r="R17" s="822"/>
      <c r="S17" s="822"/>
    </row>
    <row r="18" spans="1:19" s="755" customFormat="1" ht="14.25">
      <c r="A18" s="808">
        <v>8</v>
      </c>
      <c r="B18" s="814" t="s">
        <v>677</v>
      </c>
      <c r="C18" s="306">
        <v>0</v>
      </c>
      <c r="D18" s="810">
        <v>312</v>
      </c>
      <c r="E18" s="771">
        <f t="shared" si="0"/>
        <v>0</v>
      </c>
      <c r="F18" s="771">
        <v>0</v>
      </c>
      <c r="G18" s="771">
        <v>0</v>
      </c>
      <c r="H18" s="771">
        <v>0</v>
      </c>
      <c r="I18" s="771"/>
      <c r="J18" s="771"/>
      <c r="K18" s="771"/>
      <c r="L18" s="771"/>
      <c r="M18" s="771"/>
      <c r="N18" s="771"/>
      <c r="O18" s="811"/>
      <c r="P18" s="827"/>
      <c r="Q18" s="822"/>
      <c r="R18" s="822"/>
      <c r="S18" s="822"/>
    </row>
    <row r="19" spans="1:19" s="755" customFormat="1" ht="14.25">
      <c r="A19" s="808">
        <v>9</v>
      </c>
      <c r="B19" s="814" t="s">
        <v>678</v>
      </c>
      <c r="C19" s="306">
        <v>0</v>
      </c>
      <c r="D19" s="810">
        <v>312</v>
      </c>
      <c r="E19" s="771">
        <f t="shared" si="0"/>
        <v>0</v>
      </c>
      <c r="F19" s="771">
        <v>0</v>
      </c>
      <c r="G19" s="771">
        <v>0</v>
      </c>
      <c r="H19" s="771">
        <v>0</v>
      </c>
      <c r="I19" s="771"/>
      <c r="J19" s="771"/>
      <c r="K19" s="771"/>
      <c r="L19" s="771"/>
      <c r="M19" s="771"/>
      <c r="N19" s="771"/>
      <c r="O19" s="811"/>
      <c r="P19" s="827"/>
      <c r="Q19" s="822"/>
      <c r="R19" s="822"/>
      <c r="S19" s="822"/>
    </row>
    <row r="20" spans="1:19" ht="14.25">
      <c r="A20" s="808">
        <v>10</v>
      </c>
      <c r="B20" s="814" t="s">
        <v>679</v>
      </c>
      <c r="C20" s="306">
        <v>0</v>
      </c>
      <c r="D20" s="810">
        <v>312</v>
      </c>
      <c r="E20" s="771">
        <f t="shared" si="0"/>
        <v>0</v>
      </c>
      <c r="F20" s="771">
        <v>0</v>
      </c>
      <c r="G20" s="771">
        <v>0</v>
      </c>
      <c r="H20" s="771">
        <v>0</v>
      </c>
      <c r="I20" s="771"/>
      <c r="J20" s="771"/>
      <c r="K20" s="771"/>
      <c r="L20" s="771"/>
      <c r="M20" s="771"/>
      <c r="N20" s="771"/>
      <c r="O20" s="811"/>
      <c r="P20" s="827"/>
      <c r="Q20" s="822"/>
      <c r="R20" s="822"/>
      <c r="S20" s="822"/>
    </row>
    <row r="21" spans="1:19" s="755" customFormat="1" ht="14.25">
      <c r="A21" s="808">
        <v>11</v>
      </c>
      <c r="B21" s="814" t="s">
        <v>680</v>
      </c>
      <c r="C21" s="306">
        <v>0</v>
      </c>
      <c r="D21" s="810">
        <v>312</v>
      </c>
      <c r="E21" s="771">
        <f t="shared" si="0"/>
        <v>0</v>
      </c>
      <c r="F21" s="771">
        <v>0</v>
      </c>
      <c r="G21" s="771">
        <v>0</v>
      </c>
      <c r="H21" s="771">
        <v>0</v>
      </c>
      <c r="I21" s="771"/>
      <c r="J21" s="771"/>
      <c r="K21" s="771"/>
      <c r="L21" s="771"/>
      <c r="M21" s="771"/>
      <c r="N21" s="771"/>
      <c r="O21" s="811"/>
      <c r="P21" s="827"/>
      <c r="Q21" s="822"/>
      <c r="R21" s="822"/>
      <c r="S21" s="822"/>
    </row>
    <row r="22" spans="1:19" s="755" customFormat="1" ht="14.25">
      <c r="A22" s="808">
        <v>12</v>
      </c>
      <c r="B22" s="814" t="s">
        <v>681</v>
      </c>
      <c r="C22" s="306">
        <v>0</v>
      </c>
      <c r="D22" s="810">
        <v>312</v>
      </c>
      <c r="E22" s="771">
        <f t="shared" si="0"/>
        <v>0</v>
      </c>
      <c r="F22" s="771">
        <v>0</v>
      </c>
      <c r="G22" s="771">
        <v>0</v>
      </c>
      <c r="H22" s="771">
        <v>0</v>
      </c>
      <c r="I22" s="771"/>
      <c r="J22" s="771"/>
      <c r="K22" s="771"/>
      <c r="L22" s="771"/>
      <c r="M22" s="771"/>
      <c r="N22" s="771"/>
      <c r="O22" s="811"/>
      <c r="P22" s="827"/>
      <c r="Q22" s="822"/>
      <c r="R22" s="822"/>
      <c r="S22" s="822"/>
    </row>
    <row r="23" spans="1:19" s="755" customFormat="1" ht="14.25">
      <c r="A23" s="808">
        <v>13</v>
      </c>
      <c r="B23" s="814" t="s">
        <v>682</v>
      </c>
      <c r="C23" s="306">
        <v>1168</v>
      </c>
      <c r="D23" s="810">
        <v>312</v>
      </c>
      <c r="E23" s="771">
        <f t="shared" si="0"/>
        <v>54.662399999999998</v>
      </c>
      <c r="F23" s="771">
        <v>11.91102920029347</v>
      </c>
      <c r="G23" s="771">
        <v>42.751370799706528</v>
      </c>
      <c r="H23" s="771">
        <v>0</v>
      </c>
      <c r="I23" s="771"/>
      <c r="J23" s="771"/>
      <c r="K23" s="771"/>
      <c r="L23" s="771"/>
      <c r="M23" s="771"/>
      <c r="N23" s="771"/>
      <c r="O23" s="811"/>
      <c r="P23" s="827"/>
      <c r="Q23" s="822"/>
      <c r="R23" s="822"/>
      <c r="S23" s="822"/>
    </row>
    <row r="24" spans="1:19" s="755" customFormat="1" ht="14.25">
      <c r="A24" s="808">
        <v>14</v>
      </c>
      <c r="B24" s="814" t="s">
        <v>683</v>
      </c>
      <c r="C24" s="306">
        <v>0</v>
      </c>
      <c r="D24" s="810">
        <v>312</v>
      </c>
      <c r="E24" s="771">
        <f t="shared" si="0"/>
        <v>0</v>
      </c>
      <c r="F24" s="771">
        <v>0</v>
      </c>
      <c r="G24" s="771">
        <v>0</v>
      </c>
      <c r="H24" s="771">
        <v>0</v>
      </c>
      <c r="I24" s="771"/>
      <c r="J24" s="771"/>
      <c r="K24" s="771"/>
      <c r="L24" s="771"/>
      <c r="M24" s="771"/>
      <c r="N24" s="771"/>
      <c r="O24" s="811"/>
      <c r="P24" s="827"/>
      <c r="Q24" s="822"/>
      <c r="R24" s="822"/>
      <c r="S24" s="822"/>
    </row>
    <row r="25" spans="1:19" s="755" customFormat="1" ht="14.25">
      <c r="A25" s="808">
        <v>15</v>
      </c>
      <c r="B25" s="814" t="s">
        <v>684</v>
      </c>
      <c r="C25" s="306">
        <v>0</v>
      </c>
      <c r="D25" s="810">
        <v>312</v>
      </c>
      <c r="E25" s="771">
        <f t="shared" si="0"/>
        <v>0</v>
      </c>
      <c r="F25" s="771">
        <v>0</v>
      </c>
      <c r="G25" s="771">
        <v>0</v>
      </c>
      <c r="H25" s="771">
        <v>0</v>
      </c>
      <c r="I25" s="771"/>
      <c r="J25" s="771"/>
      <c r="K25" s="771"/>
      <c r="L25" s="771"/>
      <c r="M25" s="771"/>
      <c r="N25" s="771"/>
      <c r="O25" s="811"/>
      <c r="P25" s="827"/>
      <c r="Q25" s="822"/>
      <c r="R25" s="822"/>
      <c r="S25" s="822"/>
    </row>
    <row r="26" spans="1:19" ht="14.25">
      <c r="A26" s="808">
        <v>16</v>
      </c>
      <c r="B26" s="814" t="s">
        <v>685</v>
      </c>
      <c r="C26" s="306">
        <v>0</v>
      </c>
      <c r="D26" s="810">
        <v>312</v>
      </c>
      <c r="E26" s="771">
        <f t="shared" si="0"/>
        <v>0</v>
      </c>
      <c r="F26" s="771">
        <v>0</v>
      </c>
      <c r="G26" s="771">
        <v>0</v>
      </c>
      <c r="H26" s="771">
        <v>0</v>
      </c>
      <c r="I26" s="771"/>
      <c r="J26" s="771"/>
      <c r="K26" s="771"/>
      <c r="L26" s="771"/>
      <c r="M26" s="771"/>
      <c r="N26" s="771"/>
      <c r="O26" s="811"/>
      <c r="P26" s="827"/>
      <c r="Q26" s="822"/>
      <c r="R26" s="822"/>
      <c r="S26" s="822"/>
    </row>
    <row r="27" spans="1:19" s="755" customFormat="1" ht="14.25">
      <c r="A27" s="808">
        <v>17</v>
      </c>
      <c r="B27" s="814" t="s">
        <v>686</v>
      </c>
      <c r="C27" s="306">
        <v>0</v>
      </c>
      <c r="D27" s="810">
        <v>312</v>
      </c>
      <c r="E27" s="771">
        <f t="shared" si="0"/>
        <v>0</v>
      </c>
      <c r="F27" s="771">
        <v>0</v>
      </c>
      <c r="G27" s="771">
        <v>0</v>
      </c>
      <c r="H27" s="771">
        <v>0</v>
      </c>
      <c r="I27" s="771"/>
      <c r="J27" s="771"/>
      <c r="K27" s="771"/>
      <c r="L27" s="771"/>
      <c r="M27" s="771"/>
      <c r="N27" s="771"/>
      <c r="O27" s="811"/>
      <c r="P27" s="827"/>
      <c r="Q27" s="822"/>
      <c r="R27" s="822"/>
      <c r="S27" s="822"/>
    </row>
    <row r="28" spans="1:19" s="755" customFormat="1" ht="14.25">
      <c r="A28" s="808">
        <v>18</v>
      </c>
      <c r="B28" s="814" t="s">
        <v>687</v>
      </c>
      <c r="C28" s="306">
        <v>0</v>
      </c>
      <c r="D28" s="810">
        <v>312</v>
      </c>
      <c r="E28" s="771">
        <f t="shared" si="0"/>
        <v>0</v>
      </c>
      <c r="F28" s="771">
        <v>0</v>
      </c>
      <c r="G28" s="771">
        <v>0</v>
      </c>
      <c r="H28" s="771">
        <v>0</v>
      </c>
      <c r="I28" s="771"/>
      <c r="J28" s="771"/>
      <c r="K28" s="771"/>
      <c r="L28" s="771"/>
      <c r="M28" s="771"/>
      <c r="N28" s="771"/>
      <c r="O28" s="811"/>
      <c r="P28" s="827"/>
      <c r="Q28" s="822"/>
      <c r="R28" s="822"/>
      <c r="S28" s="822"/>
    </row>
    <row r="29" spans="1:19" s="755" customFormat="1" ht="14.25">
      <c r="A29" s="808">
        <v>19</v>
      </c>
      <c r="B29" s="814" t="s">
        <v>688</v>
      </c>
      <c r="C29" s="306">
        <v>1259</v>
      </c>
      <c r="D29" s="810">
        <v>312</v>
      </c>
      <c r="E29" s="771">
        <f t="shared" si="0"/>
        <v>58.921199999999992</v>
      </c>
      <c r="F29" s="771">
        <v>29.27053161290322</v>
      </c>
      <c r="G29" s="771">
        <v>29.650668387096772</v>
      </c>
      <c r="H29" s="771">
        <v>0</v>
      </c>
      <c r="I29" s="771"/>
      <c r="J29" s="771"/>
      <c r="K29" s="771"/>
      <c r="L29" s="771"/>
      <c r="M29" s="771"/>
      <c r="N29" s="771"/>
      <c r="O29" s="811"/>
      <c r="P29" s="827"/>
      <c r="Q29" s="822"/>
      <c r="R29" s="822"/>
      <c r="S29" s="822"/>
    </row>
    <row r="30" spans="1:19" s="755" customFormat="1" ht="14.25">
      <c r="A30" s="808">
        <v>20</v>
      </c>
      <c r="B30" s="814" t="s">
        <v>689</v>
      </c>
      <c r="C30" s="306">
        <v>0</v>
      </c>
      <c r="D30" s="810">
        <v>312</v>
      </c>
      <c r="E30" s="771">
        <f t="shared" si="0"/>
        <v>0</v>
      </c>
      <c r="F30" s="771">
        <v>0</v>
      </c>
      <c r="G30" s="771">
        <v>0</v>
      </c>
      <c r="H30" s="771">
        <v>0</v>
      </c>
      <c r="I30" s="771"/>
      <c r="J30" s="771"/>
      <c r="K30" s="771"/>
      <c r="L30" s="771"/>
      <c r="M30" s="771"/>
      <c r="N30" s="771"/>
      <c r="O30" s="811"/>
      <c r="P30" s="827"/>
      <c r="Q30" s="822"/>
      <c r="R30" s="822"/>
      <c r="S30" s="822"/>
    </row>
    <row r="31" spans="1:19" s="755" customFormat="1" ht="14.25">
      <c r="A31" s="808">
        <v>21</v>
      </c>
      <c r="B31" s="814" t="s">
        <v>690</v>
      </c>
      <c r="C31" s="306">
        <v>0</v>
      </c>
      <c r="D31" s="810">
        <v>312</v>
      </c>
      <c r="E31" s="771">
        <f t="shared" si="0"/>
        <v>0</v>
      </c>
      <c r="F31" s="771">
        <v>0</v>
      </c>
      <c r="G31" s="771">
        <v>0</v>
      </c>
      <c r="H31" s="771">
        <v>0</v>
      </c>
      <c r="I31" s="771"/>
      <c r="J31" s="771"/>
      <c r="K31" s="771"/>
      <c r="L31" s="771"/>
      <c r="M31" s="771"/>
      <c r="N31" s="771"/>
      <c r="O31" s="811"/>
      <c r="P31" s="827"/>
      <c r="Q31" s="822"/>
      <c r="R31" s="822"/>
      <c r="S31" s="822"/>
    </row>
    <row r="32" spans="1:19" s="755" customFormat="1" ht="14.25">
      <c r="A32" s="808">
        <v>22</v>
      </c>
      <c r="B32" s="814" t="s">
        <v>691</v>
      </c>
      <c r="C32" s="306">
        <v>0</v>
      </c>
      <c r="D32" s="810">
        <v>312</v>
      </c>
      <c r="E32" s="771">
        <f t="shared" si="0"/>
        <v>0</v>
      </c>
      <c r="F32" s="771">
        <v>0</v>
      </c>
      <c r="G32" s="771">
        <v>0</v>
      </c>
      <c r="H32" s="771">
        <v>0</v>
      </c>
      <c r="I32" s="771"/>
      <c r="J32" s="771"/>
      <c r="K32" s="771"/>
      <c r="L32" s="771"/>
      <c r="M32" s="771"/>
      <c r="N32" s="771"/>
      <c r="O32" s="811"/>
      <c r="P32" s="827"/>
      <c r="Q32" s="822"/>
      <c r="R32" s="822"/>
      <c r="S32" s="822"/>
    </row>
    <row r="33" spans="1:19" s="755" customFormat="1" ht="14.25">
      <c r="A33" s="808">
        <v>23</v>
      </c>
      <c r="B33" s="814" t="s">
        <v>692</v>
      </c>
      <c r="C33" s="306">
        <v>870</v>
      </c>
      <c r="D33" s="810">
        <v>312</v>
      </c>
      <c r="E33" s="771">
        <f t="shared" si="0"/>
        <v>40.716000000000001</v>
      </c>
      <c r="F33" s="771">
        <v>6.2745454545454544</v>
      </c>
      <c r="G33" s="771">
        <v>34.441454545454548</v>
      </c>
      <c r="H33" s="771">
        <v>0</v>
      </c>
      <c r="I33" s="771"/>
      <c r="J33" s="771"/>
      <c r="K33" s="771"/>
      <c r="L33" s="771"/>
      <c r="M33" s="771"/>
      <c r="N33" s="771"/>
      <c r="O33" s="811"/>
      <c r="P33" s="827"/>
      <c r="Q33" s="822"/>
      <c r="R33" s="822"/>
      <c r="S33" s="822"/>
    </row>
    <row r="34" spans="1:19" s="755" customFormat="1" ht="14.25">
      <c r="A34" s="808">
        <v>24</v>
      </c>
      <c r="B34" s="814" t="s">
        <v>715</v>
      </c>
      <c r="C34" s="306">
        <v>0</v>
      </c>
      <c r="D34" s="810">
        <v>312</v>
      </c>
      <c r="E34" s="771">
        <f t="shared" si="0"/>
        <v>0</v>
      </c>
      <c r="F34" s="771">
        <v>0</v>
      </c>
      <c r="G34" s="771">
        <v>0</v>
      </c>
      <c r="H34" s="771">
        <v>0</v>
      </c>
      <c r="I34" s="771"/>
      <c r="J34" s="771"/>
      <c r="K34" s="771"/>
      <c r="L34" s="771"/>
      <c r="M34" s="771"/>
      <c r="N34" s="771"/>
      <c r="O34" s="811"/>
      <c r="P34" s="827"/>
      <c r="Q34" s="822"/>
      <c r="R34" s="822"/>
      <c r="S34" s="822"/>
    </row>
    <row r="35" spans="1:19" s="755" customFormat="1" ht="14.25">
      <c r="A35" s="808">
        <v>25</v>
      </c>
      <c r="B35" s="814" t="s">
        <v>693</v>
      </c>
      <c r="C35" s="306">
        <v>0</v>
      </c>
      <c r="D35" s="810">
        <v>312</v>
      </c>
      <c r="E35" s="771">
        <f t="shared" si="0"/>
        <v>0</v>
      </c>
      <c r="F35" s="771">
        <v>0</v>
      </c>
      <c r="G35" s="771">
        <v>0</v>
      </c>
      <c r="H35" s="771">
        <v>0</v>
      </c>
      <c r="I35" s="771"/>
      <c r="J35" s="771"/>
      <c r="K35" s="771"/>
      <c r="L35" s="771"/>
      <c r="M35" s="771"/>
      <c r="N35" s="771"/>
      <c r="O35" s="811"/>
      <c r="P35" s="827"/>
      <c r="Q35" s="822"/>
      <c r="R35" s="822"/>
      <c r="S35" s="822"/>
    </row>
    <row r="36" spans="1:19" s="755" customFormat="1" ht="14.25">
      <c r="A36" s="808">
        <v>26</v>
      </c>
      <c r="B36" s="814" t="s">
        <v>694</v>
      </c>
      <c r="C36" s="306">
        <v>0</v>
      </c>
      <c r="D36" s="810">
        <v>312</v>
      </c>
      <c r="E36" s="771">
        <f t="shared" si="0"/>
        <v>0</v>
      </c>
      <c r="F36" s="771">
        <v>0</v>
      </c>
      <c r="G36" s="771">
        <v>0</v>
      </c>
      <c r="H36" s="771">
        <v>0</v>
      </c>
      <c r="I36" s="771"/>
      <c r="J36" s="771"/>
      <c r="K36" s="771"/>
      <c r="L36" s="771"/>
      <c r="M36" s="771"/>
      <c r="N36" s="771"/>
      <c r="O36" s="811"/>
      <c r="P36" s="827"/>
      <c r="Q36" s="822"/>
      <c r="R36" s="822"/>
      <c r="S36" s="822"/>
    </row>
    <row r="37" spans="1:19" ht="14.25">
      <c r="A37" s="808">
        <v>27</v>
      </c>
      <c r="B37" s="814" t="s">
        <v>695</v>
      </c>
      <c r="C37" s="306">
        <v>0</v>
      </c>
      <c r="D37" s="810">
        <v>312</v>
      </c>
      <c r="E37" s="771">
        <f t="shared" si="0"/>
        <v>0</v>
      </c>
      <c r="F37" s="771">
        <v>0</v>
      </c>
      <c r="G37" s="771">
        <v>0</v>
      </c>
      <c r="H37" s="771">
        <v>0</v>
      </c>
      <c r="I37" s="771"/>
      <c r="J37" s="771"/>
      <c r="K37" s="771"/>
      <c r="L37" s="771"/>
      <c r="M37" s="771"/>
      <c r="N37" s="771"/>
      <c r="O37" s="811"/>
      <c r="P37" s="827"/>
      <c r="Q37" s="822"/>
      <c r="R37" s="822"/>
      <c r="S37" s="822"/>
    </row>
    <row r="38" spans="1:19" s="755" customFormat="1" ht="14.25">
      <c r="A38" s="808">
        <v>28</v>
      </c>
      <c r="B38" s="814" t="s">
        <v>696</v>
      </c>
      <c r="C38" s="366">
        <v>0</v>
      </c>
      <c r="D38" s="810">
        <v>312</v>
      </c>
      <c r="E38" s="771">
        <f t="shared" si="0"/>
        <v>0</v>
      </c>
      <c r="F38" s="771">
        <v>0</v>
      </c>
      <c r="G38" s="771">
        <v>0</v>
      </c>
      <c r="H38" s="771">
        <v>0</v>
      </c>
      <c r="I38" s="771"/>
      <c r="J38" s="771"/>
      <c r="K38" s="771"/>
      <c r="L38" s="771"/>
      <c r="M38" s="771"/>
      <c r="N38" s="771"/>
      <c r="O38" s="811"/>
      <c r="P38" s="827"/>
      <c r="Q38" s="822"/>
      <c r="R38" s="822"/>
      <c r="S38" s="822"/>
    </row>
    <row r="39" spans="1:19" s="755" customFormat="1" ht="14.25">
      <c r="A39" s="808">
        <v>29</v>
      </c>
      <c r="B39" s="814" t="s">
        <v>716</v>
      </c>
      <c r="C39" s="306">
        <v>579</v>
      </c>
      <c r="D39" s="810">
        <v>312</v>
      </c>
      <c r="E39" s="771">
        <f t="shared" si="0"/>
        <v>27.097200000000001</v>
      </c>
      <c r="F39" s="771">
        <v>4.153695652173913</v>
      </c>
      <c r="G39" s="771">
        <v>22.943504347826089</v>
      </c>
      <c r="H39" s="771">
        <v>0</v>
      </c>
      <c r="I39" s="771"/>
      <c r="J39" s="771"/>
      <c r="K39" s="771"/>
      <c r="L39" s="771"/>
      <c r="M39" s="771"/>
      <c r="N39" s="771"/>
      <c r="O39" s="811"/>
      <c r="P39" s="827"/>
      <c r="Q39" s="822"/>
      <c r="R39" s="822"/>
      <c r="S39" s="822"/>
    </row>
    <row r="40" spans="1:19" s="755" customFormat="1" ht="14.25">
      <c r="A40" s="808">
        <v>30</v>
      </c>
      <c r="B40" s="814" t="s">
        <v>697</v>
      </c>
      <c r="C40" s="306">
        <v>0</v>
      </c>
      <c r="D40" s="810">
        <v>312</v>
      </c>
      <c r="E40" s="771">
        <f t="shared" si="0"/>
        <v>0</v>
      </c>
      <c r="F40" s="771">
        <v>0</v>
      </c>
      <c r="G40" s="771">
        <v>0</v>
      </c>
      <c r="H40" s="771">
        <v>0</v>
      </c>
      <c r="I40" s="771"/>
      <c r="J40" s="771"/>
      <c r="K40" s="771"/>
      <c r="L40" s="771"/>
      <c r="M40" s="771"/>
      <c r="N40" s="771"/>
      <c r="O40" s="811"/>
      <c r="P40" s="827"/>
      <c r="Q40" s="822"/>
      <c r="R40" s="822"/>
      <c r="S40" s="822"/>
    </row>
    <row r="41" spans="1:19" s="755" customFormat="1" ht="14.25">
      <c r="A41" s="808">
        <v>31</v>
      </c>
      <c r="B41" s="814" t="s">
        <v>698</v>
      </c>
      <c r="C41" s="306">
        <v>0</v>
      </c>
      <c r="D41" s="810">
        <v>312</v>
      </c>
      <c r="E41" s="771">
        <f t="shared" si="0"/>
        <v>0</v>
      </c>
      <c r="F41" s="771">
        <v>0</v>
      </c>
      <c r="G41" s="771">
        <v>0</v>
      </c>
      <c r="H41" s="771">
        <v>0</v>
      </c>
      <c r="I41" s="771"/>
      <c r="J41" s="771"/>
      <c r="K41" s="771"/>
      <c r="L41" s="771"/>
      <c r="M41" s="771"/>
      <c r="N41" s="771"/>
      <c r="O41" s="811"/>
      <c r="P41" s="827"/>
      <c r="Q41" s="822"/>
      <c r="R41" s="822"/>
      <c r="S41" s="822"/>
    </row>
    <row r="42" spans="1:19" s="755" customFormat="1" ht="14.25">
      <c r="A42" s="808">
        <v>32</v>
      </c>
      <c r="B42" s="814" t="s">
        <v>699</v>
      </c>
      <c r="C42" s="306">
        <v>0</v>
      </c>
      <c r="D42" s="810">
        <v>312</v>
      </c>
      <c r="E42" s="771">
        <f t="shared" si="0"/>
        <v>0</v>
      </c>
      <c r="F42" s="771">
        <v>0</v>
      </c>
      <c r="G42" s="771">
        <v>0</v>
      </c>
      <c r="H42" s="771">
        <v>0</v>
      </c>
      <c r="I42" s="771"/>
      <c r="J42" s="771"/>
      <c r="K42" s="771"/>
      <c r="L42" s="771"/>
      <c r="M42" s="771"/>
      <c r="N42" s="771"/>
      <c r="O42" s="811"/>
      <c r="P42" s="827"/>
      <c r="Q42" s="822"/>
      <c r="R42" s="822"/>
      <c r="S42" s="822"/>
    </row>
    <row r="43" spans="1:19" s="755" customFormat="1" ht="14.25">
      <c r="A43" s="808">
        <v>33</v>
      </c>
      <c r="B43" s="814" t="s">
        <v>700</v>
      </c>
      <c r="C43" s="306">
        <v>0</v>
      </c>
      <c r="D43" s="810">
        <v>312</v>
      </c>
      <c r="E43" s="771">
        <f t="shared" si="0"/>
        <v>0</v>
      </c>
      <c r="F43" s="771">
        <v>0</v>
      </c>
      <c r="G43" s="771">
        <v>0</v>
      </c>
      <c r="H43" s="771">
        <v>0</v>
      </c>
      <c r="I43" s="771"/>
      <c r="J43" s="771"/>
      <c r="K43" s="771"/>
      <c r="L43" s="771"/>
      <c r="M43" s="771"/>
      <c r="N43" s="771"/>
      <c r="O43" s="811"/>
      <c r="P43" s="827"/>
      <c r="Q43" s="822"/>
      <c r="R43" s="822"/>
      <c r="S43" s="822"/>
    </row>
    <row r="44" spans="1:19" ht="14.25">
      <c r="A44" s="808">
        <v>34</v>
      </c>
      <c r="B44" s="814" t="s">
        <v>701</v>
      </c>
      <c r="C44" s="306">
        <v>0</v>
      </c>
      <c r="D44" s="810">
        <v>312</v>
      </c>
      <c r="E44" s="771">
        <f t="shared" si="0"/>
        <v>0</v>
      </c>
      <c r="F44" s="771">
        <v>0</v>
      </c>
      <c r="G44" s="771">
        <v>0</v>
      </c>
      <c r="H44" s="771">
        <v>0</v>
      </c>
      <c r="I44" s="771"/>
      <c r="J44" s="771"/>
      <c r="K44" s="771"/>
      <c r="L44" s="771"/>
      <c r="M44" s="771"/>
      <c r="N44" s="771"/>
      <c r="O44" s="811"/>
      <c r="P44" s="827"/>
      <c r="Q44" s="822"/>
      <c r="R44" s="822"/>
      <c r="S44" s="822"/>
    </row>
    <row r="45" spans="1:19" s="755" customFormat="1" ht="14.25">
      <c r="A45" s="808">
        <v>35</v>
      </c>
      <c r="B45" s="814" t="s">
        <v>702</v>
      </c>
      <c r="C45" s="306">
        <v>673</v>
      </c>
      <c r="D45" s="810">
        <v>312</v>
      </c>
      <c r="E45" s="771">
        <f t="shared" si="0"/>
        <v>31.496400000000001</v>
      </c>
      <c r="F45" s="771">
        <v>4.5409227056208321</v>
      </c>
      <c r="G45" s="771">
        <v>26.955477294379168</v>
      </c>
      <c r="H45" s="771">
        <v>0</v>
      </c>
      <c r="I45" s="771"/>
      <c r="J45" s="771"/>
      <c r="K45" s="771"/>
      <c r="L45" s="771"/>
      <c r="M45" s="771"/>
      <c r="N45" s="771"/>
      <c r="O45" s="811"/>
      <c r="P45" s="827"/>
      <c r="Q45" s="822"/>
      <c r="R45" s="822"/>
      <c r="S45" s="822"/>
    </row>
    <row r="46" spans="1:19" s="755" customFormat="1" ht="14.25">
      <c r="A46" s="808">
        <v>36</v>
      </c>
      <c r="B46" s="814" t="s">
        <v>717</v>
      </c>
      <c r="C46" s="306">
        <v>0</v>
      </c>
      <c r="D46" s="810">
        <v>312</v>
      </c>
      <c r="E46" s="771">
        <f t="shared" si="0"/>
        <v>0</v>
      </c>
      <c r="F46" s="771">
        <v>0</v>
      </c>
      <c r="G46" s="771">
        <v>0</v>
      </c>
      <c r="H46" s="771">
        <v>0</v>
      </c>
      <c r="I46" s="771"/>
      <c r="J46" s="771"/>
      <c r="K46" s="771"/>
      <c r="L46" s="771"/>
      <c r="M46" s="771"/>
      <c r="N46" s="771"/>
      <c r="O46" s="811"/>
      <c r="P46" s="827"/>
      <c r="Q46" s="822"/>
      <c r="R46" s="822"/>
      <c r="S46" s="822"/>
    </row>
    <row r="47" spans="1:19" s="755" customFormat="1" ht="14.25">
      <c r="A47" s="808">
        <v>37</v>
      </c>
      <c r="B47" s="814" t="s">
        <v>703</v>
      </c>
      <c r="C47" s="306">
        <v>765</v>
      </c>
      <c r="D47" s="810">
        <v>312</v>
      </c>
      <c r="E47" s="771">
        <f t="shared" si="0"/>
        <v>35.802</v>
      </c>
      <c r="F47" s="771">
        <v>35.802</v>
      </c>
      <c r="G47" s="771">
        <v>0</v>
      </c>
      <c r="H47" s="771">
        <v>0</v>
      </c>
      <c r="I47" s="771"/>
      <c r="J47" s="771"/>
      <c r="K47" s="771"/>
      <c r="L47" s="771"/>
      <c r="M47" s="771"/>
      <c r="N47" s="771"/>
      <c r="O47" s="811"/>
      <c r="P47" s="827"/>
      <c r="Q47" s="822"/>
      <c r="R47" s="822"/>
      <c r="S47" s="822"/>
    </row>
    <row r="48" spans="1:19" s="755" customFormat="1" ht="14.25">
      <c r="A48" s="808">
        <v>38</v>
      </c>
      <c r="B48" s="814" t="s">
        <v>704</v>
      </c>
      <c r="C48" s="306">
        <v>0</v>
      </c>
      <c r="D48" s="810">
        <v>312</v>
      </c>
      <c r="E48" s="771">
        <f t="shared" si="0"/>
        <v>0</v>
      </c>
      <c r="F48" s="771">
        <v>0</v>
      </c>
      <c r="G48" s="771">
        <v>0</v>
      </c>
      <c r="H48" s="771">
        <v>0</v>
      </c>
      <c r="I48" s="811"/>
      <c r="J48" s="811"/>
      <c r="K48" s="771"/>
      <c r="L48" s="771"/>
      <c r="M48" s="811"/>
      <c r="N48" s="771"/>
      <c r="O48" s="811"/>
      <c r="P48" s="827"/>
      <c r="Q48" s="822"/>
      <c r="R48" s="822"/>
      <c r="S48" s="822"/>
    </row>
    <row r="49" spans="1:19" s="755" customFormat="1" ht="14.25">
      <c r="A49" s="808">
        <v>39</v>
      </c>
      <c r="B49" s="814" t="s">
        <v>705</v>
      </c>
      <c r="C49" s="306">
        <v>0</v>
      </c>
      <c r="D49" s="810">
        <v>312</v>
      </c>
      <c r="E49" s="771">
        <f t="shared" si="0"/>
        <v>0</v>
      </c>
      <c r="F49" s="771">
        <v>0</v>
      </c>
      <c r="G49" s="771">
        <v>0</v>
      </c>
      <c r="H49" s="771">
        <v>0</v>
      </c>
      <c r="I49" s="771"/>
      <c r="J49" s="771"/>
      <c r="K49" s="771"/>
      <c r="L49" s="771"/>
      <c r="M49" s="771"/>
      <c r="N49" s="771"/>
      <c r="O49" s="811"/>
      <c r="P49" s="827"/>
      <c r="Q49" s="822"/>
      <c r="R49" s="822"/>
      <c r="S49" s="822"/>
    </row>
    <row r="50" spans="1:19" s="755" customFormat="1" ht="14.25">
      <c r="A50" s="808">
        <v>40</v>
      </c>
      <c r="B50" s="814" t="s">
        <v>706</v>
      </c>
      <c r="C50" s="306">
        <v>0</v>
      </c>
      <c r="D50" s="810">
        <v>312</v>
      </c>
      <c r="E50" s="771">
        <f t="shared" si="0"/>
        <v>0</v>
      </c>
      <c r="F50" s="771">
        <v>0</v>
      </c>
      <c r="G50" s="771">
        <v>0</v>
      </c>
      <c r="H50" s="771">
        <v>0</v>
      </c>
      <c r="I50" s="771"/>
      <c r="J50" s="771"/>
      <c r="K50" s="771"/>
      <c r="L50" s="771"/>
      <c r="M50" s="771"/>
      <c r="N50" s="771"/>
      <c r="O50" s="811"/>
      <c r="P50" s="827"/>
      <c r="Q50" s="822"/>
      <c r="R50" s="822"/>
      <c r="S50" s="822"/>
    </row>
    <row r="51" spans="1:19" s="755" customFormat="1" ht="14.25">
      <c r="A51" s="808">
        <v>41</v>
      </c>
      <c r="B51" s="814" t="s">
        <v>707</v>
      </c>
      <c r="C51" s="306">
        <v>0</v>
      </c>
      <c r="D51" s="810">
        <v>312</v>
      </c>
      <c r="E51" s="771">
        <f t="shared" si="0"/>
        <v>0</v>
      </c>
      <c r="F51" s="771">
        <v>0</v>
      </c>
      <c r="G51" s="771">
        <v>0</v>
      </c>
      <c r="H51" s="771">
        <v>0</v>
      </c>
      <c r="I51" s="771"/>
      <c r="J51" s="771"/>
      <c r="K51" s="771"/>
      <c r="L51" s="771"/>
      <c r="M51" s="771"/>
      <c r="N51" s="771"/>
      <c r="O51" s="811"/>
      <c r="P51" s="827"/>
      <c r="Q51" s="822"/>
      <c r="R51" s="822"/>
      <c r="S51" s="822"/>
    </row>
    <row r="52" spans="1:19" s="755" customFormat="1" ht="14.25">
      <c r="A52" s="808">
        <v>42</v>
      </c>
      <c r="B52" s="814" t="s">
        <v>708</v>
      </c>
      <c r="C52" s="306">
        <v>0</v>
      </c>
      <c r="D52" s="810">
        <v>312</v>
      </c>
      <c r="E52" s="771">
        <f t="shared" si="0"/>
        <v>0</v>
      </c>
      <c r="F52" s="771">
        <v>0</v>
      </c>
      <c r="G52" s="771">
        <v>0</v>
      </c>
      <c r="H52" s="771">
        <v>0</v>
      </c>
      <c r="I52" s="771"/>
      <c r="J52" s="771"/>
      <c r="K52" s="771"/>
      <c r="L52" s="771"/>
      <c r="M52" s="771"/>
      <c r="N52" s="771"/>
      <c r="O52" s="811"/>
      <c r="P52" s="827"/>
      <c r="Q52" s="822"/>
      <c r="R52" s="822"/>
      <c r="S52" s="822"/>
    </row>
    <row r="53" spans="1:19" s="755" customFormat="1" ht="14.25">
      <c r="A53" s="808">
        <v>43</v>
      </c>
      <c r="B53" s="814" t="s">
        <v>709</v>
      </c>
      <c r="C53" s="306">
        <v>0</v>
      </c>
      <c r="D53" s="810">
        <v>312</v>
      </c>
      <c r="E53" s="771">
        <f t="shared" si="0"/>
        <v>0</v>
      </c>
      <c r="F53" s="771">
        <v>0</v>
      </c>
      <c r="G53" s="771">
        <v>0</v>
      </c>
      <c r="H53" s="771">
        <v>0</v>
      </c>
      <c r="I53" s="771"/>
      <c r="J53" s="771"/>
      <c r="K53" s="771"/>
      <c r="L53" s="771"/>
      <c r="M53" s="771"/>
      <c r="N53" s="771"/>
      <c r="O53" s="811"/>
      <c r="P53" s="827"/>
      <c r="Q53" s="822"/>
      <c r="R53" s="822"/>
      <c r="S53" s="822"/>
    </row>
    <row r="54" spans="1:19" s="755" customFormat="1" ht="14.25">
      <c r="A54" s="808">
        <v>44</v>
      </c>
      <c r="B54" s="814" t="s">
        <v>710</v>
      </c>
      <c r="C54" s="306">
        <v>0</v>
      </c>
      <c r="D54" s="810">
        <v>312</v>
      </c>
      <c r="E54" s="771">
        <f t="shared" si="0"/>
        <v>0</v>
      </c>
      <c r="F54" s="771">
        <v>0</v>
      </c>
      <c r="G54" s="771">
        <v>0</v>
      </c>
      <c r="H54" s="771">
        <v>0</v>
      </c>
      <c r="I54" s="771"/>
      <c r="J54" s="771"/>
      <c r="K54" s="771"/>
      <c r="L54" s="771"/>
      <c r="M54" s="771"/>
      <c r="N54" s="771"/>
      <c r="O54" s="811"/>
      <c r="P54" s="827"/>
      <c r="Q54" s="822"/>
      <c r="R54" s="822"/>
      <c r="S54" s="822"/>
    </row>
    <row r="55" spans="1:19" s="755" customFormat="1" ht="14.25">
      <c r="A55" s="808">
        <v>45</v>
      </c>
      <c r="B55" s="814" t="s">
        <v>711</v>
      </c>
      <c r="C55" s="306">
        <v>0</v>
      </c>
      <c r="D55" s="810">
        <v>312</v>
      </c>
      <c r="E55" s="771">
        <f t="shared" si="0"/>
        <v>0</v>
      </c>
      <c r="F55" s="771">
        <v>0</v>
      </c>
      <c r="G55" s="771">
        <v>0</v>
      </c>
      <c r="H55" s="771">
        <v>0</v>
      </c>
      <c r="I55" s="771"/>
      <c r="J55" s="771"/>
      <c r="K55" s="771"/>
      <c r="L55" s="771"/>
      <c r="M55" s="771"/>
      <c r="N55" s="771"/>
      <c r="O55" s="811"/>
      <c r="P55" s="827"/>
      <c r="Q55" s="822"/>
      <c r="R55" s="822"/>
      <c r="S55" s="822"/>
    </row>
    <row r="56" spans="1:19" s="815" customFormat="1" ht="14.25">
      <c r="A56" s="808">
        <v>46</v>
      </c>
      <c r="B56" s="814" t="s">
        <v>712</v>
      </c>
      <c r="C56" s="306">
        <v>0</v>
      </c>
      <c r="D56" s="810">
        <v>312</v>
      </c>
      <c r="E56" s="771">
        <f t="shared" si="0"/>
        <v>0</v>
      </c>
      <c r="F56" s="771">
        <v>0</v>
      </c>
      <c r="G56" s="771">
        <v>0</v>
      </c>
      <c r="H56" s="771">
        <f t="shared" ref="H56" si="1">I56+J56</f>
        <v>0</v>
      </c>
      <c r="I56" s="771"/>
      <c r="J56" s="771"/>
      <c r="K56" s="771"/>
      <c r="L56" s="771"/>
      <c r="M56" s="771"/>
      <c r="N56" s="771"/>
      <c r="O56" s="811"/>
      <c r="P56" s="827"/>
      <c r="Q56" s="822"/>
      <c r="R56" s="822"/>
      <c r="S56" s="822"/>
    </row>
    <row r="57" spans="1:19" s="755" customFormat="1" ht="14.25">
      <c r="A57" s="808">
        <v>47</v>
      </c>
      <c r="B57" s="814" t="s">
        <v>713</v>
      </c>
      <c r="C57" s="306">
        <v>0</v>
      </c>
      <c r="D57" s="810">
        <v>312</v>
      </c>
      <c r="E57" s="771">
        <f t="shared" si="0"/>
        <v>0</v>
      </c>
      <c r="F57" s="771">
        <v>0</v>
      </c>
      <c r="G57" s="771">
        <v>0</v>
      </c>
      <c r="H57" s="771">
        <v>0</v>
      </c>
      <c r="I57" s="771"/>
      <c r="J57" s="771"/>
      <c r="K57" s="771"/>
      <c r="L57" s="771"/>
      <c r="M57" s="771"/>
      <c r="N57" s="771"/>
      <c r="O57" s="811"/>
      <c r="P57" s="827"/>
      <c r="Q57" s="822"/>
      <c r="R57" s="822"/>
      <c r="S57" s="822"/>
    </row>
    <row r="58" spans="1:19" s="755" customFormat="1" ht="14.25">
      <c r="A58" s="808">
        <v>48</v>
      </c>
      <c r="B58" s="814" t="s">
        <v>718</v>
      </c>
      <c r="C58" s="306">
        <v>0</v>
      </c>
      <c r="D58" s="810">
        <v>312</v>
      </c>
      <c r="E58" s="771">
        <f t="shared" si="0"/>
        <v>0</v>
      </c>
      <c r="F58" s="771">
        <v>0</v>
      </c>
      <c r="G58" s="771">
        <v>0</v>
      </c>
      <c r="H58" s="771">
        <v>0</v>
      </c>
      <c r="I58" s="771"/>
      <c r="J58" s="771"/>
      <c r="K58" s="771"/>
      <c r="L58" s="771"/>
      <c r="M58" s="771"/>
      <c r="N58" s="771"/>
      <c r="O58" s="811"/>
      <c r="P58" s="827"/>
      <c r="Q58" s="822"/>
      <c r="R58" s="822"/>
      <c r="S58" s="822"/>
    </row>
    <row r="59" spans="1:19" s="755" customFormat="1" ht="14.25">
      <c r="A59" s="808">
        <v>49</v>
      </c>
      <c r="B59" s="814" t="s">
        <v>719</v>
      </c>
      <c r="C59" s="306">
        <v>0</v>
      </c>
      <c r="D59" s="810">
        <v>312</v>
      </c>
      <c r="E59" s="771">
        <f t="shared" si="0"/>
        <v>0</v>
      </c>
      <c r="F59" s="771">
        <v>0</v>
      </c>
      <c r="G59" s="771">
        <v>0</v>
      </c>
      <c r="H59" s="771">
        <v>0</v>
      </c>
      <c r="I59" s="771"/>
      <c r="J59" s="771"/>
      <c r="K59" s="771"/>
      <c r="L59" s="771"/>
      <c r="M59" s="771"/>
      <c r="N59" s="771"/>
      <c r="O59" s="811"/>
      <c r="P59" s="827"/>
      <c r="Q59" s="822"/>
      <c r="R59" s="822"/>
      <c r="S59" s="822"/>
    </row>
    <row r="60" spans="1:19" s="755" customFormat="1" ht="14.25">
      <c r="A60" s="808">
        <v>50</v>
      </c>
      <c r="B60" s="814" t="s">
        <v>714</v>
      </c>
      <c r="C60" s="306">
        <v>0</v>
      </c>
      <c r="D60" s="810">
        <v>312</v>
      </c>
      <c r="E60" s="771">
        <f t="shared" si="0"/>
        <v>0</v>
      </c>
      <c r="F60" s="771">
        <v>0</v>
      </c>
      <c r="G60" s="771">
        <v>0</v>
      </c>
      <c r="H60" s="771">
        <v>0</v>
      </c>
      <c r="I60" s="771"/>
      <c r="J60" s="771"/>
      <c r="K60" s="771"/>
      <c r="L60" s="771"/>
      <c r="M60" s="771"/>
      <c r="N60" s="771"/>
      <c r="O60" s="811"/>
      <c r="P60" s="827"/>
      <c r="Q60" s="822"/>
      <c r="R60" s="822"/>
      <c r="S60" s="822"/>
    </row>
    <row r="61" spans="1:19" s="755" customFormat="1" ht="14.25">
      <c r="A61" s="808">
        <v>51</v>
      </c>
      <c r="B61" s="814" t="s">
        <v>720</v>
      </c>
      <c r="C61" s="306">
        <v>0</v>
      </c>
      <c r="D61" s="810">
        <v>312</v>
      </c>
      <c r="E61" s="771">
        <f t="shared" si="0"/>
        <v>0</v>
      </c>
      <c r="F61" s="771">
        <v>0</v>
      </c>
      <c r="G61" s="771">
        <v>0</v>
      </c>
      <c r="H61" s="771">
        <v>0</v>
      </c>
      <c r="I61" s="771"/>
      <c r="J61" s="771"/>
      <c r="K61" s="771"/>
      <c r="L61" s="771"/>
      <c r="M61" s="771"/>
      <c r="N61" s="771"/>
      <c r="O61" s="811"/>
      <c r="P61" s="827"/>
      <c r="Q61" s="822"/>
      <c r="R61" s="822"/>
      <c r="S61" s="822"/>
    </row>
    <row r="62" spans="1:19" s="807" customFormat="1">
      <c r="A62" s="1409" t="s">
        <v>81</v>
      </c>
      <c r="B62" s="1410"/>
      <c r="C62" s="367">
        <f>SUM(C11:C61)</f>
        <v>6583</v>
      </c>
      <c r="D62" s="927">
        <v>312</v>
      </c>
      <c r="E62" s="817">
        <f t="shared" ref="E62:H62" si="2">SUM(E11:E61)</f>
        <v>308.08440000000002</v>
      </c>
      <c r="F62" s="817">
        <f t="shared" si="2"/>
        <v>102.42269752179914</v>
      </c>
      <c r="G62" s="817">
        <f t="shared" si="2"/>
        <v>205.66170247820085</v>
      </c>
      <c r="H62" s="817">
        <f t="shared" si="2"/>
        <v>0</v>
      </c>
      <c r="I62" s="817"/>
      <c r="J62" s="817"/>
      <c r="K62" s="817"/>
      <c r="L62" s="817"/>
      <c r="M62" s="817"/>
      <c r="N62" s="817"/>
      <c r="O62" s="818"/>
      <c r="P62" s="827"/>
      <c r="Q62" s="997"/>
      <c r="R62" s="997"/>
      <c r="S62" s="997"/>
    </row>
    <row r="63" spans="1:19">
      <c r="A63" s="819"/>
      <c r="B63" s="819"/>
      <c r="C63" s="819"/>
      <c r="D63" s="819"/>
      <c r="E63" s="811"/>
      <c r="F63" s="305"/>
      <c r="G63" s="305"/>
      <c r="H63" s="305"/>
      <c r="O63" s="305"/>
    </row>
    <row r="64" spans="1:19">
      <c r="A64" s="820" t="s">
        <v>8</v>
      </c>
      <c r="B64" s="821"/>
      <c r="C64" s="821"/>
      <c r="D64" s="819"/>
      <c r="E64" s="305"/>
      <c r="F64" s="305"/>
      <c r="G64" s="305"/>
      <c r="H64" s="305"/>
      <c r="O64" s="305"/>
    </row>
    <row r="65" spans="1:15">
      <c r="A65" s="806" t="s">
        <v>9</v>
      </c>
      <c r="B65" s="806"/>
      <c r="C65" s="806"/>
      <c r="E65" s="305"/>
      <c r="F65" s="305"/>
      <c r="G65" s="305"/>
      <c r="H65" s="305"/>
      <c r="O65" s="305"/>
    </row>
    <row r="66" spans="1:15">
      <c r="A66" s="806" t="s">
        <v>10</v>
      </c>
      <c r="B66" s="806"/>
      <c r="C66" s="806"/>
      <c r="E66" s="305"/>
      <c r="F66" s="305"/>
      <c r="G66" s="305"/>
      <c r="H66" s="305"/>
      <c r="O66" s="305"/>
    </row>
    <row r="67" spans="1:15">
      <c r="A67" s="806"/>
      <c r="B67" s="806"/>
      <c r="C67" s="806"/>
      <c r="E67" s="305"/>
      <c r="F67" s="305"/>
      <c r="G67" s="305"/>
      <c r="H67" s="305"/>
    </row>
    <row r="68" spans="1:15">
      <c r="A68" s="806"/>
      <c r="B68" s="806"/>
      <c r="C68" s="806"/>
      <c r="E68" s="305"/>
      <c r="F68" s="305"/>
      <c r="G68" s="305"/>
      <c r="H68" s="305"/>
    </row>
    <row r="69" spans="1:15">
      <c r="A69" s="806" t="s">
        <v>12</v>
      </c>
      <c r="D69" s="806"/>
      <c r="E69" s="305"/>
      <c r="F69" s="806"/>
      <c r="G69" s="806"/>
      <c r="H69" s="806"/>
      <c r="I69" s="806"/>
      <c r="J69" s="806"/>
      <c r="K69" s="806" t="s">
        <v>13</v>
      </c>
      <c r="L69" s="806"/>
      <c r="M69" s="806"/>
      <c r="N69" s="806"/>
    </row>
    <row r="70" spans="1:15" ht="12.75" customHeight="1">
      <c r="E70" s="806"/>
      <c r="F70" s="1523" t="s">
        <v>912</v>
      </c>
      <c r="G70" s="1523"/>
      <c r="H70" s="1523"/>
      <c r="I70" s="1523"/>
      <c r="J70" s="1523"/>
      <c r="K70" s="1523"/>
      <c r="L70" s="1523"/>
      <c r="M70" s="1523"/>
      <c r="N70" s="1523"/>
    </row>
    <row r="71" spans="1:15">
      <c r="A71" s="806"/>
      <c r="B71" s="806"/>
      <c r="E71" s="305"/>
      <c r="F71" s="806"/>
      <c r="G71" s="806"/>
      <c r="H71" s="806"/>
      <c r="I71" s="806"/>
      <c r="J71" s="806"/>
      <c r="K71" s="806"/>
      <c r="L71" s="806"/>
      <c r="M71" s="806"/>
      <c r="N71" s="806"/>
    </row>
    <row r="73" spans="1:15">
      <c r="A73" s="1525"/>
      <c r="B73" s="1525"/>
      <c r="C73" s="1525"/>
      <c r="D73" s="1525"/>
      <c r="E73" s="1525"/>
      <c r="F73" s="1525"/>
      <c r="G73" s="1525"/>
      <c r="H73" s="1525"/>
      <c r="I73" s="1525"/>
      <c r="J73" s="1525"/>
      <c r="K73" s="1525"/>
      <c r="L73" s="1525"/>
      <c r="M73" s="1525"/>
      <c r="N73" s="1525"/>
    </row>
  </sheetData>
  <mergeCells count="17">
    <mergeCell ref="A6:N6"/>
    <mergeCell ref="D1:E1"/>
    <mergeCell ref="M1:N1"/>
    <mergeCell ref="A2:N2"/>
    <mergeCell ref="A3:N3"/>
    <mergeCell ref="A4:N5"/>
    <mergeCell ref="A62:B62"/>
    <mergeCell ref="F70:N70"/>
    <mergeCell ref="A73:N73"/>
    <mergeCell ref="A7:B7"/>
    <mergeCell ref="H7:N7"/>
    <mergeCell ref="A8:A9"/>
    <mergeCell ref="B8:B9"/>
    <mergeCell ref="C8:C9"/>
    <mergeCell ref="D8:D9"/>
    <mergeCell ref="E8:H8"/>
    <mergeCell ref="I8:N8"/>
  </mergeCells>
  <printOptions horizontalCentered="1"/>
  <pageMargins left="0.70866141732283472" right="0.70866141732283472" top="0.76" bottom="0" header="0.31496062992125984" footer="0.31496062992125984"/>
  <pageSetup paperSize="9" orientation="landscape" r:id="rId1"/>
  <rowBreaks count="1" manualBreakCount="1">
    <brk id="35" max="13" man="1"/>
  </rowBreaks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73"/>
  <sheetViews>
    <sheetView view="pageBreakPreview" zoomScale="115" zoomScaleNormal="70" zoomScaleSheetLayoutView="115" workbookViewId="0">
      <pane xSplit="10" ySplit="10" topLeftCell="K59" activePane="bottomRight" state="frozen"/>
      <selection activeCell="A73" sqref="A73:R74"/>
      <selection pane="topRight" activeCell="A73" sqref="A73:R74"/>
      <selection pane="bottomLeft" activeCell="A73" sqref="A73:R74"/>
      <selection pane="bottomRight" activeCell="G64" sqref="G64"/>
    </sheetView>
  </sheetViews>
  <sheetFormatPr defaultColWidth="9.140625" defaultRowHeight="12.75"/>
  <cols>
    <col min="1" max="1" width="5.5703125" style="305" customWidth="1"/>
    <col min="2" max="2" width="14.7109375" style="305" customWidth="1"/>
    <col min="3" max="3" width="10.28515625" style="305" customWidth="1"/>
    <col min="4" max="4" width="12.85546875" style="305" customWidth="1"/>
    <col min="5" max="5" width="8.7109375" style="804" customWidth="1"/>
    <col min="6" max="7" width="8" style="804" customWidth="1"/>
    <col min="8" max="10" width="8.140625" style="804" customWidth="1"/>
    <col min="11" max="11" width="8.42578125" style="804" customWidth="1"/>
    <col min="12" max="12" width="8.140625" style="804" customWidth="1"/>
    <col min="13" max="13" width="11.28515625" style="804" customWidth="1"/>
    <col min="14" max="14" width="11.85546875" style="804" customWidth="1"/>
    <col min="15" max="16384" width="9.140625" style="804"/>
  </cols>
  <sheetData>
    <row r="1" spans="1:18" ht="12.75" customHeight="1">
      <c r="D1" s="1535"/>
      <c r="E1" s="1535"/>
      <c r="F1" s="305"/>
      <c r="G1" s="305"/>
      <c r="H1" s="305"/>
      <c r="I1" s="305"/>
      <c r="J1" s="305"/>
      <c r="K1" s="305"/>
      <c r="L1" s="305"/>
      <c r="M1" s="1536" t="s">
        <v>915</v>
      </c>
      <c r="N1" s="1536"/>
    </row>
    <row r="2" spans="1:18" ht="15.75">
      <c r="A2" s="1537" t="s">
        <v>0</v>
      </c>
      <c r="B2" s="1537"/>
      <c r="C2" s="1537"/>
      <c r="D2" s="1537"/>
      <c r="E2" s="1537"/>
      <c r="F2" s="1537"/>
      <c r="G2" s="1537"/>
      <c r="H2" s="1537"/>
      <c r="I2" s="1537"/>
      <c r="J2" s="1537"/>
      <c r="K2" s="1537"/>
      <c r="L2" s="1537"/>
      <c r="M2" s="1537"/>
      <c r="N2" s="1537"/>
    </row>
    <row r="3" spans="1:18" ht="18">
      <c r="A3" s="1539" t="s">
        <v>546</v>
      </c>
      <c r="B3" s="1539"/>
      <c r="C3" s="1539"/>
      <c r="D3" s="1539"/>
      <c r="E3" s="1539"/>
      <c r="F3" s="1539"/>
      <c r="G3" s="1539"/>
      <c r="H3" s="1539"/>
      <c r="I3" s="1539"/>
      <c r="J3" s="1539"/>
      <c r="K3" s="1539"/>
      <c r="L3" s="1539"/>
      <c r="M3" s="1539"/>
      <c r="N3" s="1539"/>
    </row>
    <row r="4" spans="1:18" ht="9.75" customHeight="1">
      <c r="A4" s="1550" t="s">
        <v>916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</row>
    <row r="5" spans="1:18" s="805" customFormat="1" ht="18.75" customHeight="1">
      <c r="A5" s="1550"/>
      <c r="B5" s="1550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</row>
    <row r="6" spans="1:18">
      <c r="A6" s="1534"/>
      <c r="B6" s="1534"/>
      <c r="C6" s="1534"/>
      <c r="D6" s="1534"/>
      <c r="E6" s="1534"/>
      <c r="F6" s="1534"/>
      <c r="G6" s="1534"/>
      <c r="H6" s="1534"/>
      <c r="I6" s="1534"/>
      <c r="J6" s="1534"/>
      <c r="K6" s="1534"/>
      <c r="L6" s="1534"/>
      <c r="M6" s="1534"/>
      <c r="N6" s="1534"/>
    </row>
    <row r="7" spans="1:18">
      <c r="A7" s="1545" t="s">
        <v>891</v>
      </c>
      <c r="B7" s="1545"/>
      <c r="C7" s="566"/>
      <c r="D7" s="915"/>
      <c r="E7" s="566"/>
      <c r="F7" s="566"/>
      <c r="G7" s="566"/>
      <c r="H7" s="1238"/>
      <c r="I7" s="1238"/>
      <c r="J7" s="1238"/>
      <c r="K7" s="1238"/>
      <c r="L7" s="1238"/>
      <c r="M7" s="1238"/>
      <c r="N7" s="1238"/>
      <c r="O7" s="566"/>
    </row>
    <row r="8" spans="1:18" ht="24.75" customHeight="1">
      <c r="A8" s="1229" t="s">
        <v>2</v>
      </c>
      <c r="B8" s="1229" t="s">
        <v>880</v>
      </c>
      <c r="C8" s="1546" t="s">
        <v>896</v>
      </c>
      <c r="D8" s="1548" t="s">
        <v>897</v>
      </c>
      <c r="E8" s="1182" t="s">
        <v>898</v>
      </c>
      <c r="F8" s="1183"/>
      <c r="G8" s="1183"/>
      <c r="H8" s="1184"/>
      <c r="I8" s="1182" t="s">
        <v>899</v>
      </c>
      <c r="J8" s="1183"/>
      <c r="K8" s="1183"/>
      <c r="L8" s="1183"/>
      <c r="M8" s="1183"/>
      <c r="N8" s="1183"/>
      <c r="O8" s="566"/>
    </row>
    <row r="9" spans="1:18" ht="44.45" customHeight="1">
      <c r="A9" s="1229"/>
      <c r="B9" s="1229"/>
      <c r="C9" s="1547"/>
      <c r="D9" s="1549"/>
      <c r="E9" s="914" t="s">
        <v>901</v>
      </c>
      <c r="F9" s="914" t="s">
        <v>902</v>
      </c>
      <c r="G9" s="914" t="s">
        <v>903</v>
      </c>
      <c r="H9" s="914" t="s">
        <v>904</v>
      </c>
      <c r="I9" s="914" t="s">
        <v>19</v>
      </c>
      <c r="J9" s="914" t="s">
        <v>905</v>
      </c>
      <c r="K9" s="914" t="s">
        <v>906</v>
      </c>
      <c r="L9" s="914" t="s">
        <v>907</v>
      </c>
      <c r="M9" s="914" t="s">
        <v>908</v>
      </c>
      <c r="N9" s="914" t="s">
        <v>909</v>
      </c>
      <c r="O9" s="566"/>
    </row>
    <row r="10" spans="1:18" s="807" customFormat="1">
      <c r="A10" s="914">
        <v>1</v>
      </c>
      <c r="B10" s="914">
        <v>2</v>
      </c>
      <c r="C10" s="914">
        <v>3</v>
      </c>
      <c r="D10" s="914">
        <v>8</v>
      </c>
      <c r="E10" s="914">
        <v>9</v>
      </c>
      <c r="F10" s="914">
        <v>10</v>
      </c>
      <c r="G10" s="914">
        <v>11</v>
      </c>
      <c r="H10" s="914">
        <v>12</v>
      </c>
      <c r="I10" s="35">
        <v>13</v>
      </c>
      <c r="J10" s="35">
        <v>14</v>
      </c>
      <c r="K10" s="35">
        <v>15</v>
      </c>
      <c r="L10" s="35">
        <v>16</v>
      </c>
      <c r="M10" s="35">
        <v>17</v>
      </c>
      <c r="N10" s="35">
        <v>18</v>
      </c>
      <c r="O10" s="558"/>
    </row>
    <row r="11" spans="1:18" s="305" customFormat="1" ht="14.25">
      <c r="A11" s="574">
        <v>1</v>
      </c>
      <c r="B11" s="999" t="s">
        <v>885</v>
      </c>
      <c r="C11" s="1000">
        <v>0</v>
      </c>
      <c r="D11" s="1001">
        <v>40</v>
      </c>
      <c r="E11" s="1002">
        <f>F11+G11</f>
        <v>0</v>
      </c>
      <c r="F11" s="1002">
        <v>0</v>
      </c>
      <c r="G11" s="1002">
        <v>0</v>
      </c>
      <c r="H11" s="1003">
        <v>0</v>
      </c>
      <c r="I11" s="1002"/>
      <c r="J11" s="1002"/>
      <c r="K11" s="1002"/>
      <c r="L11" s="1002"/>
      <c r="M11" s="1002"/>
      <c r="N11" s="1002"/>
      <c r="O11" s="629"/>
    </row>
    <row r="12" spans="1:18" s="305" customFormat="1" ht="14.25">
      <c r="A12" s="574">
        <v>2</v>
      </c>
      <c r="B12" s="999" t="s">
        <v>671</v>
      </c>
      <c r="C12" s="1000">
        <v>0</v>
      </c>
      <c r="D12" s="1001">
        <v>40</v>
      </c>
      <c r="E12" s="1002">
        <f t="shared" ref="E12:E61" si="0">F12+G12</f>
        <v>0</v>
      </c>
      <c r="F12" s="1002">
        <v>0</v>
      </c>
      <c r="G12" s="1002">
        <v>0</v>
      </c>
      <c r="H12" s="1003">
        <v>0</v>
      </c>
      <c r="I12" s="1002"/>
      <c r="J12" s="1002"/>
      <c r="K12" s="1002"/>
      <c r="L12" s="1002"/>
      <c r="M12" s="1002"/>
      <c r="N12" s="1002"/>
      <c r="O12" s="629"/>
    </row>
    <row r="13" spans="1:18" s="305" customFormat="1" ht="14.25">
      <c r="A13" s="574">
        <v>3</v>
      </c>
      <c r="B13" s="1004" t="s">
        <v>844</v>
      </c>
      <c r="C13" s="1000">
        <v>0</v>
      </c>
      <c r="D13" s="1001">
        <v>40</v>
      </c>
      <c r="E13" s="1002">
        <f t="shared" si="0"/>
        <v>0</v>
      </c>
      <c r="F13" s="1002">
        <v>0</v>
      </c>
      <c r="G13" s="1002">
        <v>0</v>
      </c>
      <c r="H13" s="1003">
        <v>0</v>
      </c>
      <c r="I13" s="1002"/>
      <c r="J13" s="1002"/>
      <c r="K13" s="1002"/>
      <c r="L13" s="1002"/>
      <c r="M13" s="1002"/>
      <c r="N13" s="1002"/>
      <c r="O13" s="629"/>
    </row>
    <row r="14" spans="1:18" s="755" customFormat="1" ht="14.25">
      <c r="A14" s="574">
        <v>4</v>
      </c>
      <c r="B14" s="1005" t="s">
        <v>673</v>
      </c>
      <c r="C14" s="1000">
        <v>41269</v>
      </c>
      <c r="D14" s="1001">
        <v>40</v>
      </c>
      <c r="E14" s="1002">
        <f t="shared" si="0"/>
        <v>165.07599999999996</v>
      </c>
      <c r="F14" s="1002">
        <v>28.888300000000001</v>
      </c>
      <c r="G14" s="1002">
        <v>136.18769999999998</v>
      </c>
      <c r="H14" s="1003">
        <v>0</v>
      </c>
      <c r="I14" s="1002"/>
      <c r="J14" s="1002"/>
      <c r="K14" s="1002"/>
      <c r="L14" s="1002"/>
      <c r="M14" s="1002"/>
      <c r="N14" s="1002"/>
      <c r="O14" s="629"/>
      <c r="Q14" s="305"/>
      <c r="R14" s="305"/>
    </row>
    <row r="15" spans="1:18" s="305" customFormat="1" ht="14.25">
      <c r="A15" s="574">
        <v>5</v>
      </c>
      <c r="B15" s="1006" t="s">
        <v>674</v>
      </c>
      <c r="C15" s="1000">
        <v>0</v>
      </c>
      <c r="D15" s="1001">
        <v>40</v>
      </c>
      <c r="E15" s="1002">
        <f t="shared" si="0"/>
        <v>0</v>
      </c>
      <c r="F15" s="1002">
        <v>0</v>
      </c>
      <c r="G15" s="1002">
        <v>0</v>
      </c>
      <c r="H15" s="1003">
        <v>0</v>
      </c>
      <c r="I15" s="1002"/>
      <c r="J15" s="1002"/>
      <c r="K15" s="1002"/>
      <c r="L15" s="1002"/>
      <c r="M15" s="1002"/>
      <c r="N15" s="1002"/>
      <c r="O15" s="629"/>
    </row>
    <row r="16" spans="1:18" s="305" customFormat="1" ht="14.25">
      <c r="A16" s="574">
        <v>6</v>
      </c>
      <c r="B16" s="1006" t="s">
        <v>675</v>
      </c>
      <c r="C16" s="1000">
        <v>0</v>
      </c>
      <c r="D16" s="1001">
        <v>40</v>
      </c>
      <c r="E16" s="1002">
        <f t="shared" si="0"/>
        <v>0</v>
      </c>
      <c r="F16" s="1002">
        <v>0</v>
      </c>
      <c r="G16" s="1002">
        <v>0</v>
      </c>
      <c r="H16" s="1003">
        <v>0</v>
      </c>
      <c r="I16" s="1002"/>
      <c r="J16" s="1002"/>
      <c r="K16" s="1002"/>
      <c r="L16" s="1002"/>
      <c r="M16" s="1002"/>
      <c r="N16" s="1002"/>
      <c r="O16" s="629"/>
    </row>
    <row r="17" spans="1:18" s="305" customFormat="1" ht="14.25">
      <c r="A17" s="574">
        <v>7</v>
      </c>
      <c r="B17" s="1006" t="s">
        <v>676</v>
      </c>
      <c r="C17" s="1000">
        <v>0</v>
      </c>
      <c r="D17" s="1001">
        <v>40</v>
      </c>
      <c r="E17" s="1002">
        <f t="shared" si="0"/>
        <v>0</v>
      </c>
      <c r="F17" s="1002">
        <v>0</v>
      </c>
      <c r="G17" s="1002">
        <v>0</v>
      </c>
      <c r="H17" s="1003">
        <v>0</v>
      </c>
      <c r="I17" s="1002"/>
      <c r="J17" s="1002"/>
      <c r="K17" s="1002"/>
      <c r="L17" s="1002"/>
      <c r="M17" s="1002"/>
      <c r="N17" s="1002"/>
      <c r="O17" s="629"/>
    </row>
    <row r="18" spans="1:18" s="755" customFormat="1" ht="14.25">
      <c r="A18" s="574">
        <v>8</v>
      </c>
      <c r="B18" s="1006" t="s">
        <v>677</v>
      </c>
      <c r="C18" s="1000">
        <v>56813</v>
      </c>
      <c r="D18" s="1001">
        <v>40</v>
      </c>
      <c r="E18" s="1002">
        <f t="shared" si="0"/>
        <v>227.25200000000001</v>
      </c>
      <c r="F18" s="1002">
        <v>39.769100000000009</v>
      </c>
      <c r="G18" s="1002">
        <v>187.4829</v>
      </c>
      <c r="H18" s="1003">
        <v>0</v>
      </c>
      <c r="I18" s="1002"/>
      <c r="J18" s="1002"/>
      <c r="K18" s="1002"/>
      <c r="L18" s="1002"/>
      <c r="M18" s="1002"/>
      <c r="N18" s="1002"/>
      <c r="O18" s="629"/>
      <c r="Q18" s="305"/>
      <c r="R18" s="305"/>
    </row>
    <row r="19" spans="1:18" s="305" customFormat="1" ht="14.25">
      <c r="A19" s="574">
        <v>9</v>
      </c>
      <c r="B19" s="1006" t="s">
        <v>678</v>
      </c>
      <c r="C19" s="1000">
        <v>0</v>
      </c>
      <c r="D19" s="1001">
        <v>40</v>
      </c>
      <c r="E19" s="1002">
        <f t="shared" si="0"/>
        <v>0</v>
      </c>
      <c r="F19" s="1002">
        <v>0</v>
      </c>
      <c r="G19" s="1002">
        <v>0</v>
      </c>
      <c r="H19" s="1003">
        <v>0</v>
      </c>
      <c r="I19" s="1002"/>
      <c r="J19" s="1002"/>
      <c r="K19" s="1002"/>
      <c r="L19" s="1002"/>
      <c r="M19" s="1002"/>
      <c r="N19" s="1002"/>
      <c r="O19" s="629"/>
    </row>
    <row r="20" spans="1:18" s="305" customFormat="1" ht="14.25">
      <c r="A20" s="574">
        <v>10</v>
      </c>
      <c r="B20" s="1006" t="s">
        <v>679</v>
      </c>
      <c r="C20" s="1000">
        <v>0</v>
      </c>
      <c r="D20" s="1001">
        <v>40</v>
      </c>
      <c r="E20" s="1002">
        <f t="shared" si="0"/>
        <v>0</v>
      </c>
      <c r="F20" s="1002">
        <v>0</v>
      </c>
      <c r="G20" s="1002">
        <v>0</v>
      </c>
      <c r="H20" s="1003">
        <v>0</v>
      </c>
      <c r="I20" s="1002"/>
      <c r="J20" s="1002"/>
      <c r="K20" s="1002"/>
      <c r="L20" s="1002"/>
      <c r="M20" s="1002"/>
      <c r="N20" s="1002"/>
      <c r="O20" s="629"/>
    </row>
    <row r="21" spans="1:18" s="755" customFormat="1" ht="14.25">
      <c r="A21" s="574">
        <v>11</v>
      </c>
      <c r="B21" s="1006" t="s">
        <v>680</v>
      </c>
      <c r="C21" s="1000">
        <v>7698</v>
      </c>
      <c r="D21" s="1001">
        <v>40</v>
      </c>
      <c r="E21" s="1002">
        <f t="shared" si="0"/>
        <v>30.792000000000002</v>
      </c>
      <c r="F21" s="1002">
        <v>5.3886000000000003</v>
      </c>
      <c r="G21" s="1002">
        <v>25.403400000000001</v>
      </c>
      <c r="H21" s="1003">
        <v>0</v>
      </c>
      <c r="I21" s="1002"/>
      <c r="J21" s="1002"/>
      <c r="K21" s="1002"/>
      <c r="L21" s="1002"/>
      <c r="M21" s="1002"/>
      <c r="N21" s="1002"/>
      <c r="O21" s="629"/>
      <c r="Q21" s="305"/>
      <c r="R21" s="305"/>
    </row>
    <row r="22" spans="1:18" s="305" customFormat="1" ht="14.25">
      <c r="A22" s="574">
        <v>12</v>
      </c>
      <c r="B22" s="1006" t="s">
        <v>681</v>
      </c>
      <c r="C22" s="1000">
        <v>0</v>
      </c>
      <c r="D22" s="1001">
        <v>40</v>
      </c>
      <c r="E22" s="1002">
        <f t="shared" si="0"/>
        <v>0</v>
      </c>
      <c r="F22" s="1002">
        <v>0</v>
      </c>
      <c r="G22" s="1002">
        <v>0</v>
      </c>
      <c r="H22" s="1003">
        <v>0</v>
      </c>
      <c r="I22" s="1002"/>
      <c r="J22" s="1002"/>
      <c r="K22" s="1002"/>
      <c r="L22" s="1002"/>
      <c r="M22" s="1002"/>
      <c r="N22" s="1002"/>
      <c r="O22" s="629"/>
    </row>
    <row r="23" spans="1:18" s="755" customFormat="1" ht="13.5" customHeight="1">
      <c r="A23" s="574">
        <v>13</v>
      </c>
      <c r="B23" s="1006" t="s">
        <v>682</v>
      </c>
      <c r="C23" s="1000">
        <v>64058</v>
      </c>
      <c r="D23" s="1001">
        <v>40</v>
      </c>
      <c r="E23" s="1002">
        <f t="shared" si="0"/>
        <v>256.23199999999997</v>
      </c>
      <c r="F23" s="1002">
        <v>43.518490479442704</v>
      </c>
      <c r="G23" s="1002">
        <v>212.7135095205573</v>
      </c>
      <c r="H23" s="1003">
        <v>0</v>
      </c>
      <c r="I23" s="1002"/>
      <c r="J23" s="1002"/>
      <c r="K23" s="1002"/>
      <c r="L23" s="1002"/>
      <c r="M23" s="1002"/>
      <c r="N23" s="1002"/>
      <c r="O23" s="629"/>
      <c r="Q23" s="305"/>
      <c r="R23" s="305"/>
    </row>
    <row r="24" spans="1:18" s="755" customFormat="1" ht="14.25">
      <c r="A24" s="574">
        <v>14</v>
      </c>
      <c r="B24" s="1006" t="s">
        <v>683</v>
      </c>
      <c r="C24" s="1000">
        <v>17132</v>
      </c>
      <c r="D24" s="1001">
        <v>40</v>
      </c>
      <c r="E24" s="1002">
        <f t="shared" si="0"/>
        <v>68.528000000000006</v>
      </c>
      <c r="F24" s="1002">
        <v>11.992400000000002</v>
      </c>
      <c r="G24" s="1002">
        <v>56.535600000000002</v>
      </c>
      <c r="H24" s="1003">
        <v>0</v>
      </c>
      <c r="I24" s="1002"/>
      <c r="J24" s="1002"/>
      <c r="K24" s="1002"/>
      <c r="L24" s="1002"/>
      <c r="M24" s="1002"/>
      <c r="N24" s="1002"/>
      <c r="O24" s="629"/>
      <c r="Q24" s="305"/>
      <c r="R24" s="305"/>
    </row>
    <row r="25" spans="1:18" s="305" customFormat="1" ht="14.25">
      <c r="A25" s="574">
        <v>15</v>
      </c>
      <c r="B25" s="1006" t="s">
        <v>684</v>
      </c>
      <c r="C25" s="1000">
        <v>0</v>
      </c>
      <c r="D25" s="1001">
        <v>40</v>
      </c>
      <c r="E25" s="1002">
        <f t="shared" si="0"/>
        <v>0</v>
      </c>
      <c r="F25" s="1002">
        <v>0</v>
      </c>
      <c r="G25" s="1002">
        <v>0</v>
      </c>
      <c r="H25" s="1003">
        <v>0</v>
      </c>
      <c r="I25" s="1002"/>
      <c r="J25" s="1002"/>
      <c r="K25" s="1002"/>
      <c r="L25" s="1002"/>
      <c r="M25" s="1002"/>
      <c r="N25" s="1002"/>
      <c r="O25" s="629"/>
    </row>
    <row r="26" spans="1:18" s="305" customFormat="1" ht="14.25">
      <c r="A26" s="574">
        <v>16</v>
      </c>
      <c r="B26" s="1006" t="s">
        <v>685</v>
      </c>
      <c r="C26" s="1000">
        <v>0</v>
      </c>
      <c r="D26" s="1001">
        <v>40</v>
      </c>
      <c r="E26" s="1002">
        <f t="shared" si="0"/>
        <v>0</v>
      </c>
      <c r="F26" s="1002">
        <v>0</v>
      </c>
      <c r="G26" s="1002">
        <v>0</v>
      </c>
      <c r="H26" s="1003">
        <v>0</v>
      </c>
      <c r="I26" s="1002"/>
      <c r="J26" s="1002"/>
      <c r="K26" s="1002"/>
      <c r="L26" s="1002"/>
      <c r="M26" s="1002"/>
      <c r="N26" s="1002"/>
      <c r="O26" s="629"/>
    </row>
    <row r="27" spans="1:18" s="305" customFormat="1" ht="14.25">
      <c r="A27" s="574">
        <v>17</v>
      </c>
      <c r="B27" s="1006" t="s">
        <v>686</v>
      </c>
      <c r="C27" s="1000">
        <v>0</v>
      </c>
      <c r="D27" s="1001">
        <v>40</v>
      </c>
      <c r="E27" s="1002">
        <f t="shared" si="0"/>
        <v>0</v>
      </c>
      <c r="F27" s="1002">
        <v>0</v>
      </c>
      <c r="G27" s="1002">
        <v>0</v>
      </c>
      <c r="H27" s="1003">
        <v>0</v>
      </c>
      <c r="I27" s="1002"/>
      <c r="J27" s="1002"/>
      <c r="K27" s="1002"/>
      <c r="L27" s="1002"/>
      <c r="M27" s="1002"/>
      <c r="N27" s="1002"/>
      <c r="O27" s="629"/>
    </row>
    <row r="28" spans="1:18" s="305" customFormat="1" ht="14.25">
      <c r="A28" s="574">
        <v>18</v>
      </c>
      <c r="B28" s="1006" t="s">
        <v>687</v>
      </c>
      <c r="C28" s="1000">
        <v>0</v>
      </c>
      <c r="D28" s="1001">
        <v>40</v>
      </c>
      <c r="E28" s="1002">
        <f t="shared" si="0"/>
        <v>0</v>
      </c>
      <c r="F28" s="1002">
        <v>0</v>
      </c>
      <c r="G28" s="1002">
        <v>0</v>
      </c>
      <c r="H28" s="1003">
        <v>0</v>
      </c>
      <c r="I28" s="1002"/>
      <c r="J28" s="1002"/>
      <c r="K28" s="1002"/>
      <c r="L28" s="1002"/>
      <c r="M28" s="1002"/>
      <c r="N28" s="1002"/>
      <c r="O28" s="629"/>
    </row>
    <row r="29" spans="1:18" s="755" customFormat="1" ht="14.25">
      <c r="A29" s="574">
        <v>19</v>
      </c>
      <c r="B29" s="1006" t="s">
        <v>688</v>
      </c>
      <c r="C29" s="1000">
        <v>21997</v>
      </c>
      <c r="D29" s="1001">
        <v>40</v>
      </c>
      <c r="E29" s="1002">
        <f t="shared" si="0"/>
        <v>87.988</v>
      </c>
      <c r="F29" s="1002">
        <v>25.68233507615367</v>
      </c>
      <c r="G29" s="1002">
        <v>62.305664923846329</v>
      </c>
      <c r="H29" s="1003">
        <v>0</v>
      </c>
      <c r="I29" s="1002"/>
      <c r="J29" s="1002"/>
      <c r="K29" s="1002"/>
      <c r="L29" s="1002"/>
      <c r="M29" s="1002"/>
      <c r="N29" s="1002"/>
      <c r="O29" s="629"/>
      <c r="Q29" s="305"/>
      <c r="R29" s="305"/>
    </row>
    <row r="30" spans="1:18" s="305" customFormat="1" ht="14.25">
      <c r="A30" s="574">
        <v>20</v>
      </c>
      <c r="B30" s="1006" t="s">
        <v>689</v>
      </c>
      <c r="C30" s="1000">
        <v>0</v>
      </c>
      <c r="D30" s="1001">
        <v>40</v>
      </c>
      <c r="E30" s="1002">
        <f t="shared" si="0"/>
        <v>0</v>
      </c>
      <c r="F30" s="1002">
        <v>0</v>
      </c>
      <c r="G30" s="1002">
        <v>0</v>
      </c>
      <c r="H30" s="1003">
        <v>0</v>
      </c>
      <c r="I30" s="1002"/>
      <c r="J30" s="1002"/>
      <c r="K30" s="1002"/>
      <c r="L30" s="1002"/>
      <c r="M30" s="1002"/>
      <c r="N30" s="1002"/>
      <c r="O30" s="629"/>
    </row>
    <row r="31" spans="1:18" s="305" customFormat="1" ht="14.25">
      <c r="A31" s="574">
        <v>21</v>
      </c>
      <c r="B31" s="1006" t="s">
        <v>690</v>
      </c>
      <c r="C31" s="1000">
        <v>0</v>
      </c>
      <c r="D31" s="1001">
        <v>40</v>
      </c>
      <c r="E31" s="1002">
        <f t="shared" si="0"/>
        <v>0</v>
      </c>
      <c r="F31" s="1002">
        <v>0</v>
      </c>
      <c r="G31" s="1002">
        <v>0</v>
      </c>
      <c r="H31" s="1003">
        <v>0</v>
      </c>
      <c r="I31" s="1002"/>
      <c r="J31" s="1002"/>
      <c r="K31" s="1002"/>
      <c r="L31" s="1002"/>
      <c r="M31" s="1002"/>
      <c r="N31" s="1002"/>
      <c r="O31" s="629"/>
    </row>
    <row r="32" spans="1:18" s="305" customFormat="1" ht="14.25">
      <c r="A32" s="574">
        <v>22</v>
      </c>
      <c r="B32" s="1006" t="s">
        <v>691</v>
      </c>
      <c r="C32" s="1000">
        <v>0</v>
      </c>
      <c r="D32" s="1001">
        <v>40</v>
      </c>
      <c r="E32" s="1002">
        <f t="shared" si="0"/>
        <v>0</v>
      </c>
      <c r="F32" s="1002">
        <v>0</v>
      </c>
      <c r="G32" s="1002">
        <v>0</v>
      </c>
      <c r="H32" s="1003">
        <v>0</v>
      </c>
      <c r="I32" s="1002"/>
      <c r="J32" s="1002"/>
      <c r="K32" s="1002"/>
      <c r="L32" s="1002"/>
      <c r="M32" s="1002"/>
      <c r="N32" s="1002"/>
      <c r="O32" s="629"/>
    </row>
    <row r="33" spans="1:18" s="305" customFormat="1" ht="14.25">
      <c r="A33" s="574">
        <v>23</v>
      </c>
      <c r="B33" s="1006" t="s">
        <v>692</v>
      </c>
      <c r="C33" s="1000">
        <v>0</v>
      </c>
      <c r="D33" s="1001">
        <v>40</v>
      </c>
      <c r="E33" s="1002">
        <f t="shared" si="0"/>
        <v>0</v>
      </c>
      <c r="F33" s="1002">
        <v>0</v>
      </c>
      <c r="G33" s="1002">
        <v>0</v>
      </c>
      <c r="H33" s="1003">
        <v>0</v>
      </c>
      <c r="I33" s="1002"/>
      <c r="J33" s="1002"/>
      <c r="K33" s="1002"/>
      <c r="L33" s="1002"/>
      <c r="M33" s="1002"/>
      <c r="N33" s="1002"/>
      <c r="O33" s="629"/>
    </row>
    <row r="34" spans="1:18" s="305" customFormat="1" ht="14.25">
      <c r="A34" s="574">
        <v>24</v>
      </c>
      <c r="B34" s="1006" t="s">
        <v>715</v>
      </c>
      <c r="C34" s="1000">
        <v>0</v>
      </c>
      <c r="D34" s="1001">
        <v>40</v>
      </c>
      <c r="E34" s="1002">
        <f t="shared" si="0"/>
        <v>0</v>
      </c>
      <c r="F34" s="1002">
        <v>0</v>
      </c>
      <c r="G34" s="1002">
        <v>0</v>
      </c>
      <c r="H34" s="1003">
        <v>0</v>
      </c>
      <c r="I34" s="1002"/>
      <c r="J34" s="1002"/>
      <c r="K34" s="1002"/>
      <c r="L34" s="1002"/>
      <c r="M34" s="1002"/>
      <c r="N34" s="1002"/>
      <c r="O34" s="629"/>
    </row>
    <row r="35" spans="1:18" s="305" customFormat="1" ht="14.25">
      <c r="A35" s="574">
        <v>25</v>
      </c>
      <c r="B35" s="1006" t="s">
        <v>693</v>
      </c>
      <c r="C35" s="1000">
        <v>0</v>
      </c>
      <c r="D35" s="1001">
        <v>40</v>
      </c>
      <c r="E35" s="1002">
        <f t="shared" si="0"/>
        <v>0</v>
      </c>
      <c r="F35" s="1002">
        <v>0</v>
      </c>
      <c r="G35" s="1002">
        <v>0</v>
      </c>
      <c r="H35" s="1003">
        <v>0</v>
      </c>
      <c r="I35" s="1002"/>
      <c r="J35" s="1002"/>
      <c r="K35" s="1002"/>
      <c r="L35" s="1002"/>
      <c r="M35" s="1002"/>
      <c r="N35" s="1002"/>
      <c r="O35" s="629"/>
    </row>
    <row r="36" spans="1:18" s="305" customFormat="1" ht="14.25">
      <c r="A36" s="574">
        <v>26</v>
      </c>
      <c r="B36" s="1006" t="s">
        <v>694</v>
      </c>
      <c r="C36" s="1000">
        <v>0</v>
      </c>
      <c r="D36" s="1001">
        <v>40</v>
      </c>
      <c r="E36" s="1002">
        <f t="shared" si="0"/>
        <v>0</v>
      </c>
      <c r="F36" s="1002">
        <v>0</v>
      </c>
      <c r="G36" s="1002">
        <v>0</v>
      </c>
      <c r="H36" s="1003">
        <v>0</v>
      </c>
      <c r="I36" s="1002"/>
      <c r="J36" s="1002"/>
      <c r="K36" s="1002"/>
      <c r="L36" s="1002"/>
      <c r="M36" s="1002"/>
      <c r="N36" s="1002"/>
      <c r="O36" s="629"/>
    </row>
    <row r="37" spans="1:18" s="305" customFormat="1" ht="14.25">
      <c r="A37" s="574">
        <v>27</v>
      </c>
      <c r="B37" s="1006" t="s">
        <v>695</v>
      </c>
      <c r="C37" s="1000">
        <v>0</v>
      </c>
      <c r="D37" s="1001">
        <v>40</v>
      </c>
      <c r="E37" s="1002">
        <f t="shared" si="0"/>
        <v>0</v>
      </c>
      <c r="F37" s="1002">
        <v>0</v>
      </c>
      <c r="G37" s="1002">
        <v>0</v>
      </c>
      <c r="H37" s="1003">
        <v>0</v>
      </c>
      <c r="I37" s="1002"/>
      <c r="J37" s="1002"/>
      <c r="K37" s="1002"/>
      <c r="L37" s="1002"/>
      <c r="M37" s="1002"/>
      <c r="N37" s="1002"/>
      <c r="O37" s="629"/>
    </row>
    <row r="38" spans="1:18" s="305" customFormat="1" ht="14.25">
      <c r="A38" s="574">
        <v>28</v>
      </c>
      <c r="B38" s="1006" t="s">
        <v>696</v>
      </c>
      <c r="C38" s="1000">
        <v>0</v>
      </c>
      <c r="D38" s="1001">
        <v>40</v>
      </c>
      <c r="E38" s="1002">
        <f t="shared" si="0"/>
        <v>0</v>
      </c>
      <c r="F38" s="1002">
        <v>0</v>
      </c>
      <c r="G38" s="1002">
        <v>0</v>
      </c>
      <c r="H38" s="1003">
        <v>0</v>
      </c>
      <c r="I38" s="1002"/>
      <c r="J38" s="1002"/>
      <c r="K38" s="1002"/>
      <c r="L38" s="1002"/>
      <c r="M38" s="1002"/>
      <c r="N38" s="1002"/>
      <c r="O38" s="629"/>
    </row>
    <row r="39" spans="1:18" s="305" customFormat="1" ht="14.25">
      <c r="A39" s="574">
        <v>29</v>
      </c>
      <c r="B39" s="1006" t="s">
        <v>716</v>
      </c>
      <c r="C39" s="1000">
        <v>0</v>
      </c>
      <c r="D39" s="1001">
        <v>40</v>
      </c>
      <c r="E39" s="1002">
        <f t="shared" si="0"/>
        <v>0</v>
      </c>
      <c r="F39" s="1002">
        <v>0</v>
      </c>
      <c r="G39" s="1002">
        <v>0</v>
      </c>
      <c r="H39" s="1003">
        <v>0</v>
      </c>
      <c r="I39" s="1002"/>
      <c r="J39" s="1002"/>
      <c r="K39" s="1002"/>
      <c r="L39" s="1002"/>
      <c r="M39" s="1002"/>
      <c r="N39" s="1002"/>
      <c r="O39" s="629"/>
    </row>
    <row r="40" spans="1:18" s="755" customFormat="1" ht="14.25">
      <c r="A40" s="574">
        <v>30</v>
      </c>
      <c r="B40" s="1006" t="s">
        <v>697</v>
      </c>
      <c r="C40" s="1000">
        <v>85624</v>
      </c>
      <c r="D40" s="1001">
        <v>40</v>
      </c>
      <c r="E40" s="1002">
        <f t="shared" si="0"/>
        <v>342.49599999999992</v>
      </c>
      <c r="F40" s="1002">
        <v>58.16084960798289</v>
      </c>
      <c r="G40" s="1002">
        <v>284.33515039201706</v>
      </c>
      <c r="H40" s="1003">
        <v>0</v>
      </c>
      <c r="I40" s="1002"/>
      <c r="J40" s="1002"/>
      <c r="K40" s="1002"/>
      <c r="L40" s="1002"/>
      <c r="M40" s="1002"/>
      <c r="N40" s="1002"/>
      <c r="O40" s="629"/>
      <c r="Q40" s="305"/>
      <c r="R40" s="305"/>
    </row>
    <row r="41" spans="1:18" s="305" customFormat="1" ht="14.25">
      <c r="A41" s="574">
        <v>31</v>
      </c>
      <c r="B41" s="1006" t="s">
        <v>698</v>
      </c>
      <c r="C41" s="1000">
        <v>0</v>
      </c>
      <c r="D41" s="1001">
        <v>40</v>
      </c>
      <c r="E41" s="1002">
        <f t="shared" si="0"/>
        <v>0</v>
      </c>
      <c r="F41" s="1002">
        <v>0</v>
      </c>
      <c r="G41" s="1002">
        <v>0</v>
      </c>
      <c r="H41" s="1003">
        <v>0</v>
      </c>
      <c r="I41" s="1002"/>
      <c r="J41" s="1002"/>
      <c r="K41" s="1002"/>
      <c r="L41" s="1002"/>
      <c r="M41" s="1002"/>
      <c r="N41" s="1002"/>
      <c r="O41" s="629"/>
    </row>
    <row r="42" spans="1:18" s="305" customFormat="1" ht="14.25">
      <c r="A42" s="574">
        <v>32</v>
      </c>
      <c r="B42" s="1006" t="s">
        <v>699</v>
      </c>
      <c r="C42" s="1000">
        <v>0</v>
      </c>
      <c r="D42" s="1001">
        <v>40</v>
      </c>
      <c r="E42" s="1002">
        <f t="shared" si="0"/>
        <v>0</v>
      </c>
      <c r="F42" s="1002">
        <v>0</v>
      </c>
      <c r="G42" s="1002">
        <v>0</v>
      </c>
      <c r="H42" s="1003">
        <v>0</v>
      </c>
      <c r="I42" s="1002"/>
      <c r="J42" s="1002"/>
      <c r="K42" s="1002"/>
      <c r="L42" s="1002"/>
      <c r="M42" s="1002"/>
      <c r="N42" s="1002"/>
      <c r="O42" s="629"/>
    </row>
    <row r="43" spans="1:18" s="755" customFormat="1" ht="14.25">
      <c r="A43" s="574">
        <v>33</v>
      </c>
      <c r="B43" s="1006" t="s">
        <v>700</v>
      </c>
      <c r="C43" s="1000">
        <v>54840</v>
      </c>
      <c r="D43" s="1001">
        <v>40</v>
      </c>
      <c r="E43" s="1002">
        <f t="shared" si="0"/>
        <v>219.36</v>
      </c>
      <c r="F43" s="1002">
        <v>37.25</v>
      </c>
      <c r="G43" s="1002">
        <v>182.11</v>
      </c>
      <c r="H43" s="1003">
        <v>0</v>
      </c>
      <c r="I43" s="1002"/>
      <c r="J43" s="1002"/>
      <c r="K43" s="1002"/>
      <c r="L43" s="1002"/>
      <c r="M43" s="1002"/>
      <c r="N43" s="1002"/>
      <c r="O43" s="629"/>
      <c r="Q43" s="305"/>
      <c r="R43" s="305"/>
    </row>
    <row r="44" spans="1:18" s="305" customFormat="1" ht="14.25">
      <c r="A44" s="574">
        <v>34</v>
      </c>
      <c r="B44" s="1006" t="s">
        <v>701</v>
      </c>
      <c r="C44" s="1000">
        <v>0</v>
      </c>
      <c r="D44" s="1001">
        <v>40</v>
      </c>
      <c r="E44" s="1002">
        <f t="shared" si="0"/>
        <v>0</v>
      </c>
      <c r="F44" s="1002">
        <v>0</v>
      </c>
      <c r="G44" s="1002">
        <v>0</v>
      </c>
      <c r="H44" s="1003">
        <v>0</v>
      </c>
      <c r="I44" s="1002"/>
      <c r="J44" s="1002"/>
      <c r="K44" s="1002"/>
      <c r="L44" s="1002"/>
      <c r="M44" s="1002"/>
      <c r="N44" s="1002"/>
      <c r="O44" s="629"/>
    </row>
    <row r="45" spans="1:18" s="305" customFormat="1" ht="14.25">
      <c r="A45" s="574">
        <v>35</v>
      </c>
      <c r="B45" s="1006" t="s">
        <v>702</v>
      </c>
      <c r="C45" s="1000">
        <v>0</v>
      </c>
      <c r="D45" s="1001">
        <v>40</v>
      </c>
      <c r="E45" s="1002">
        <f t="shared" si="0"/>
        <v>0</v>
      </c>
      <c r="F45" s="1002">
        <v>0</v>
      </c>
      <c r="G45" s="1002">
        <v>0</v>
      </c>
      <c r="H45" s="1003">
        <v>0</v>
      </c>
      <c r="I45" s="1002"/>
      <c r="J45" s="1002"/>
      <c r="K45" s="1002"/>
      <c r="L45" s="1002"/>
      <c r="M45" s="1002"/>
      <c r="N45" s="1002"/>
      <c r="O45" s="629"/>
    </row>
    <row r="46" spans="1:18" s="305" customFormat="1" ht="14.25">
      <c r="A46" s="574">
        <v>36</v>
      </c>
      <c r="B46" s="1006" t="s">
        <v>717</v>
      </c>
      <c r="C46" s="1000">
        <v>0</v>
      </c>
      <c r="D46" s="1001">
        <v>40</v>
      </c>
      <c r="E46" s="1002">
        <f t="shared" si="0"/>
        <v>0</v>
      </c>
      <c r="F46" s="1002">
        <v>0</v>
      </c>
      <c r="G46" s="1002">
        <v>0</v>
      </c>
      <c r="H46" s="1003">
        <v>0</v>
      </c>
      <c r="I46" s="1002"/>
      <c r="J46" s="1002"/>
      <c r="K46" s="1002"/>
      <c r="L46" s="1002"/>
      <c r="M46" s="1002"/>
      <c r="N46" s="1002"/>
      <c r="O46" s="629"/>
    </row>
    <row r="47" spans="1:18" s="305" customFormat="1" ht="14.25">
      <c r="A47" s="574">
        <v>37</v>
      </c>
      <c r="B47" s="1006" t="s">
        <v>703</v>
      </c>
      <c r="C47" s="1000">
        <v>0</v>
      </c>
      <c r="D47" s="1001">
        <v>40</v>
      </c>
      <c r="E47" s="1002">
        <f t="shared" si="0"/>
        <v>0</v>
      </c>
      <c r="F47" s="1002">
        <v>0</v>
      </c>
      <c r="G47" s="1002">
        <v>0</v>
      </c>
      <c r="H47" s="1003">
        <v>0</v>
      </c>
      <c r="I47" s="1002"/>
      <c r="J47" s="1002"/>
      <c r="K47" s="1002"/>
      <c r="L47" s="1002"/>
      <c r="M47" s="1002"/>
      <c r="N47" s="1002"/>
      <c r="O47" s="629"/>
    </row>
    <row r="48" spans="1:18" s="755" customFormat="1" ht="14.25">
      <c r="A48" s="574">
        <v>38</v>
      </c>
      <c r="B48" s="1006" t="s">
        <v>704</v>
      </c>
      <c r="C48" s="1000">
        <v>43727</v>
      </c>
      <c r="D48" s="1001">
        <v>40</v>
      </c>
      <c r="E48" s="1002">
        <f t="shared" si="0"/>
        <v>174.90799999999999</v>
      </c>
      <c r="F48" s="1002">
        <v>30.608899999999995</v>
      </c>
      <c r="G48" s="1002">
        <v>144.29909999999998</v>
      </c>
      <c r="H48" s="1003">
        <v>0</v>
      </c>
      <c r="I48" s="1002"/>
      <c r="J48" s="1002"/>
      <c r="K48" s="1002"/>
      <c r="L48" s="1002"/>
      <c r="M48" s="1002"/>
      <c r="N48" s="1002"/>
      <c r="O48" s="629"/>
      <c r="Q48" s="305"/>
      <c r="R48" s="305"/>
    </row>
    <row r="49" spans="1:18" s="755" customFormat="1" ht="14.25">
      <c r="A49" s="574">
        <v>39</v>
      </c>
      <c r="B49" s="1006" t="s">
        <v>705</v>
      </c>
      <c r="C49" s="1000">
        <v>83171</v>
      </c>
      <c r="D49" s="1001">
        <v>40</v>
      </c>
      <c r="E49" s="1002">
        <f t="shared" si="0"/>
        <v>332.68400000000003</v>
      </c>
      <c r="F49" s="1002">
        <v>332.68400000000003</v>
      </c>
      <c r="G49" s="1002">
        <v>0</v>
      </c>
      <c r="H49" s="1003">
        <v>0</v>
      </c>
      <c r="I49" s="1002"/>
      <c r="J49" s="1002"/>
      <c r="K49" s="1002"/>
      <c r="L49" s="1002"/>
      <c r="M49" s="1002"/>
      <c r="N49" s="1002"/>
      <c r="O49" s="629"/>
      <c r="Q49" s="305"/>
      <c r="R49" s="305"/>
    </row>
    <row r="50" spans="1:18" s="305" customFormat="1" ht="13.5" customHeight="1">
      <c r="A50" s="574">
        <v>40</v>
      </c>
      <c r="B50" s="1006" t="s">
        <v>706</v>
      </c>
      <c r="C50" s="1000">
        <v>0</v>
      </c>
      <c r="D50" s="1001">
        <v>40</v>
      </c>
      <c r="E50" s="1002">
        <f t="shared" si="0"/>
        <v>0</v>
      </c>
      <c r="F50" s="1002">
        <v>0</v>
      </c>
      <c r="G50" s="1002">
        <v>0</v>
      </c>
      <c r="H50" s="1003">
        <v>0</v>
      </c>
      <c r="I50" s="1002"/>
      <c r="J50" s="1002"/>
      <c r="K50" s="1002"/>
      <c r="L50" s="1002"/>
      <c r="M50" s="1002"/>
      <c r="N50" s="1002"/>
      <c r="O50" s="629"/>
    </row>
    <row r="51" spans="1:18" s="305" customFormat="1" ht="14.25">
      <c r="A51" s="574">
        <v>41</v>
      </c>
      <c r="B51" s="1006" t="s">
        <v>707</v>
      </c>
      <c r="C51" s="1000">
        <v>0</v>
      </c>
      <c r="D51" s="1001">
        <v>40</v>
      </c>
      <c r="E51" s="1002">
        <f t="shared" si="0"/>
        <v>0</v>
      </c>
      <c r="F51" s="1002">
        <v>0</v>
      </c>
      <c r="G51" s="1002">
        <v>0</v>
      </c>
      <c r="H51" s="1003">
        <v>0</v>
      </c>
      <c r="I51" s="1002"/>
      <c r="J51" s="1002"/>
      <c r="K51" s="1002"/>
      <c r="L51" s="1002"/>
      <c r="M51" s="1002"/>
      <c r="N51" s="1002"/>
      <c r="O51" s="629"/>
    </row>
    <row r="52" spans="1:18" s="755" customFormat="1" ht="13.5" customHeight="1">
      <c r="A52" s="574">
        <v>42</v>
      </c>
      <c r="B52" s="1006" t="s">
        <v>708</v>
      </c>
      <c r="C52" s="1000">
        <v>24651</v>
      </c>
      <c r="D52" s="1001">
        <v>40</v>
      </c>
      <c r="E52" s="1002">
        <f t="shared" si="0"/>
        <v>98.603999999999985</v>
      </c>
      <c r="F52" s="1002">
        <v>17.258949802251294</v>
      </c>
      <c r="G52" s="1002">
        <v>81.345050197748691</v>
      </c>
      <c r="H52" s="1003">
        <v>0</v>
      </c>
      <c r="I52" s="1002"/>
      <c r="J52" s="1002"/>
      <c r="K52" s="1002"/>
      <c r="L52" s="1002"/>
      <c r="M52" s="1002"/>
      <c r="N52" s="1002"/>
      <c r="O52" s="629"/>
      <c r="Q52" s="305"/>
      <c r="R52" s="305"/>
    </row>
    <row r="53" spans="1:18" s="755" customFormat="1" ht="14.25">
      <c r="A53" s="574">
        <v>43</v>
      </c>
      <c r="B53" s="1006" t="s">
        <v>709</v>
      </c>
      <c r="C53" s="1000">
        <v>10773</v>
      </c>
      <c r="D53" s="1001">
        <v>40</v>
      </c>
      <c r="E53" s="1002">
        <f t="shared" si="0"/>
        <v>43.091999999999999</v>
      </c>
      <c r="F53" s="1002">
        <v>7.320339754003248</v>
      </c>
      <c r="G53" s="1002">
        <v>35.771660245996749</v>
      </c>
      <c r="H53" s="1003">
        <v>0</v>
      </c>
      <c r="I53" s="1002"/>
      <c r="J53" s="1002"/>
      <c r="K53" s="1002"/>
      <c r="L53" s="1002"/>
      <c r="M53" s="1002"/>
      <c r="N53" s="1002"/>
      <c r="O53" s="629"/>
      <c r="Q53" s="305"/>
      <c r="R53" s="305"/>
    </row>
    <row r="54" spans="1:18" s="755" customFormat="1" ht="14.25">
      <c r="A54" s="574">
        <v>44</v>
      </c>
      <c r="B54" s="1006" t="s">
        <v>710</v>
      </c>
      <c r="C54" s="1000">
        <v>40936</v>
      </c>
      <c r="D54" s="1001">
        <v>40</v>
      </c>
      <c r="E54" s="1002">
        <f t="shared" si="0"/>
        <v>163.74399999999997</v>
      </c>
      <c r="F54" s="1002">
        <v>28.655199999999994</v>
      </c>
      <c r="G54" s="1002">
        <v>135.08879999999999</v>
      </c>
      <c r="H54" s="1003">
        <v>0</v>
      </c>
      <c r="I54" s="1002"/>
      <c r="J54" s="1002"/>
      <c r="K54" s="1002"/>
      <c r="L54" s="1002"/>
      <c r="M54" s="1002"/>
      <c r="N54" s="1002"/>
      <c r="O54" s="629"/>
      <c r="Q54" s="305"/>
      <c r="R54" s="305"/>
    </row>
    <row r="55" spans="1:18" s="755" customFormat="1" ht="14.25">
      <c r="A55" s="574">
        <v>45</v>
      </c>
      <c r="B55" s="1006" t="s">
        <v>711</v>
      </c>
      <c r="C55" s="1000">
        <v>60278</v>
      </c>
      <c r="D55" s="1001">
        <v>40</v>
      </c>
      <c r="E55" s="1002">
        <f t="shared" si="0"/>
        <v>241.11199999999999</v>
      </c>
      <c r="F55" s="1002">
        <v>42.194600000000001</v>
      </c>
      <c r="G55" s="1002">
        <v>198.91739999999999</v>
      </c>
      <c r="H55" s="1003">
        <v>0</v>
      </c>
      <c r="I55" s="1002"/>
      <c r="J55" s="1002"/>
      <c r="K55" s="1002"/>
      <c r="L55" s="1002"/>
      <c r="M55" s="1002"/>
      <c r="N55" s="1002"/>
      <c r="O55" s="629"/>
      <c r="Q55" s="305"/>
      <c r="R55" s="305"/>
    </row>
    <row r="56" spans="1:18" s="755" customFormat="1" ht="14.25">
      <c r="A56" s="574">
        <v>46</v>
      </c>
      <c r="B56" s="1006" t="s">
        <v>712</v>
      </c>
      <c r="C56" s="1000">
        <v>69528</v>
      </c>
      <c r="D56" s="1001">
        <v>40</v>
      </c>
      <c r="E56" s="1002">
        <f t="shared" si="0"/>
        <v>278.11200000000002</v>
      </c>
      <c r="F56" s="1002">
        <v>278.11200000000002</v>
      </c>
      <c r="G56" s="1002">
        <v>0</v>
      </c>
      <c r="H56" s="1003">
        <v>0</v>
      </c>
      <c r="I56" s="1002"/>
      <c r="J56" s="1002"/>
      <c r="K56" s="1002"/>
      <c r="L56" s="1002"/>
      <c r="M56" s="1002"/>
      <c r="N56" s="1002"/>
      <c r="O56" s="629"/>
      <c r="Q56" s="305"/>
      <c r="R56" s="305"/>
    </row>
    <row r="57" spans="1:18" s="305" customFormat="1" ht="14.25">
      <c r="A57" s="574">
        <v>47</v>
      </c>
      <c r="B57" s="1006" t="s">
        <v>713</v>
      </c>
      <c r="C57" s="1000">
        <v>0</v>
      </c>
      <c r="D57" s="1001">
        <v>40</v>
      </c>
      <c r="E57" s="1002">
        <f t="shared" si="0"/>
        <v>0</v>
      </c>
      <c r="F57" s="1002">
        <v>0</v>
      </c>
      <c r="G57" s="1002">
        <v>0</v>
      </c>
      <c r="H57" s="1003">
        <v>0</v>
      </c>
      <c r="I57" s="1002"/>
      <c r="J57" s="1002"/>
      <c r="K57" s="1002"/>
      <c r="L57" s="1002"/>
      <c r="M57" s="1002"/>
      <c r="N57" s="1002"/>
      <c r="O57" s="629"/>
    </row>
    <row r="58" spans="1:18" s="755" customFormat="1" ht="16.5" customHeight="1">
      <c r="A58" s="574">
        <v>48</v>
      </c>
      <c r="B58" s="1006" t="s">
        <v>718</v>
      </c>
      <c r="C58" s="1000">
        <v>84965</v>
      </c>
      <c r="D58" s="1001">
        <v>40</v>
      </c>
      <c r="E58" s="1002">
        <f t="shared" si="0"/>
        <v>339.86</v>
      </c>
      <c r="F58" s="1002">
        <v>59.475499999999997</v>
      </c>
      <c r="G58" s="1002">
        <v>280.3845</v>
      </c>
      <c r="H58" s="1003">
        <v>0</v>
      </c>
      <c r="I58" s="1002"/>
      <c r="J58" s="1002"/>
      <c r="K58" s="1002"/>
      <c r="L58" s="1002"/>
      <c r="M58" s="1002"/>
      <c r="N58" s="1002"/>
      <c r="O58" s="629"/>
      <c r="Q58" s="305"/>
      <c r="R58" s="305"/>
    </row>
    <row r="59" spans="1:18" s="305" customFormat="1" ht="13.5" customHeight="1">
      <c r="A59" s="574">
        <v>49</v>
      </c>
      <c r="B59" s="1006" t="s">
        <v>719</v>
      </c>
      <c r="C59" s="1000">
        <v>0</v>
      </c>
      <c r="D59" s="1001">
        <v>40</v>
      </c>
      <c r="E59" s="1002">
        <f t="shared" si="0"/>
        <v>0</v>
      </c>
      <c r="F59" s="1002">
        <v>0</v>
      </c>
      <c r="G59" s="1002">
        <v>0</v>
      </c>
      <c r="H59" s="1003">
        <v>0</v>
      </c>
      <c r="I59" s="1002"/>
      <c r="J59" s="1002"/>
      <c r="K59" s="1002"/>
      <c r="L59" s="1002"/>
      <c r="M59" s="1002"/>
      <c r="N59" s="1002"/>
      <c r="O59" s="629"/>
    </row>
    <row r="60" spans="1:18" s="755" customFormat="1" ht="15" customHeight="1">
      <c r="A60" s="574">
        <v>50</v>
      </c>
      <c r="B60" s="1006" t="s">
        <v>714</v>
      </c>
      <c r="C60" s="1000">
        <v>9416</v>
      </c>
      <c r="D60" s="1001">
        <v>40</v>
      </c>
      <c r="E60" s="1002">
        <f t="shared" si="0"/>
        <v>37.664000000000001</v>
      </c>
      <c r="F60" s="1002">
        <v>6.5912000000000006</v>
      </c>
      <c r="G60" s="1002">
        <v>31.072800000000004</v>
      </c>
      <c r="H60" s="1003">
        <v>0</v>
      </c>
      <c r="I60" s="1002"/>
      <c r="J60" s="1002"/>
      <c r="K60" s="1002"/>
      <c r="L60" s="1002"/>
      <c r="M60" s="1002"/>
      <c r="N60" s="1002"/>
      <c r="O60" s="629"/>
      <c r="Q60" s="305"/>
      <c r="R60" s="305"/>
    </row>
    <row r="61" spans="1:18" s="755" customFormat="1" ht="14.25">
      <c r="A61" s="574">
        <v>51</v>
      </c>
      <c r="B61" s="1006" t="s">
        <v>720</v>
      </c>
      <c r="C61" s="1000">
        <v>71439</v>
      </c>
      <c r="D61" s="1001">
        <v>40</v>
      </c>
      <c r="E61" s="1002">
        <f t="shared" si="0"/>
        <v>285.75599999999997</v>
      </c>
      <c r="F61" s="1002">
        <v>50.007299999999994</v>
      </c>
      <c r="G61" s="1002">
        <v>235.74869999999996</v>
      </c>
      <c r="H61" s="1003">
        <v>0</v>
      </c>
      <c r="I61" s="1002"/>
      <c r="J61" s="1002"/>
      <c r="K61" s="1002"/>
      <c r="L61" s="1002"/>
      <c r="M61" s="1002"/>
      <c r="N61" s="1002"/>
      <c r="O61" s="629"/>
      <c r="Q61" s="305"/>
      <c r="R61" s="305"/>
    </row>
    <row r="62" spans="1:18" s="806" customFormat="1">
      <c r="A62" s="1352" t="s">
        <v>81</v>
      </c>
      <c r="B62" s="1353"/>
      <c r="C62" s="1007">
        <f>SUM(C11:C61)</f>
        <v>848315</v>
      </c>
      <c r="D62" s="1001">
        <v>40</v>
      </c>
      <c r="E62" s="1008">
        <f t="shared" ref="E62:H62" si="1">SUM(E11:E61)</f>
        <v>3393.26</v>
      </c>
      <c r="F62" s="1008">
        <f t="shared" si="1"/>
        <v>1103.558064719834</v>
      </c>
      <c r="G62" s="1008">
        <f t="shared" si="1"/>
        <v>2289.7019352801663</v>
      </c>
      <c r="H62" s="1009">
        <f t="shared" si="1"/>
        <v>0</v>
      </c>
      <c r="I62" s="1008"/>
      <c r="J62" s="1008"/>
      <c r="K62" s="1008"/>
      <c r="L62" s="1008"/>
      <c r="M62" s="1008"/>
      <c r="N62" s="1008"/>
      <c r="O62" s="583"/>
    </row>
    <row r="63" spans="1:18">
      <c r="A63" s="819"/>
      <c r="B63" s="819"/>
      <c r="C63" s="819"/>
      <c r="D63" s="819"/>
      <c r="E63" s="305"/>
      <c r="F63" s="305"/>
      <c r="G63" s="305"/>
      <c r="H63" s="305"/>
      <c r="I63" s="305"/>
      <c r="J63" s="305"/>
      <c r="K63" s="305"/>
      <c r="L63" s="305"/>
      <c r="M63" s="305"/>
      <c r="N63" s="305"/>
    </row>
    <row r="64" spans="1:18">
      <c r="A64" s="820" t="s">
        <v>8</v>
      </c>
      <c r="B64" s="821"/>
      <c r="C64" s="821"/>
      <c r="D64" s="819"/>
      <c r="E64" s="305"/>
      <c r="F64" s="305"/>
      <c r="G64" s="305"/>
      <c r="H64" s="305"/>
      <c r="I64" s="305"/>
      <c r="J64" s="305"/>
      <c r="K64" s="305"/>
      <c r="L64" s="305"/>
      <c r="M64" s="305"/>
      <c r="N64" s="305"/>
    </row>
    <row r="65" spans="1:14">
      <c r="A65" s="806" t="s">
        <v>9</v>
      </c>
      <c r="B65" s="806"/>
      <c r="C65" s="806"/>
      <c r="E65" s="305"/>
      <c r="F65" s="305"/>
      <c r="G65" s="305"/>
      <c r="H65" s="305"/>
      <c r="I65" s="305"/>
      <c r="J65" s="305"/>
      <c r="K65" s="305"/>
      <c r="L65" s="305"/>
      <c r="M65" s="305"/>
      <c r="N65" s="305"/>
    </row>
    <row r="66" spans="1:14">
      <c r="A66" s="806" t="s">
        <v>10</v>
      </c>
      <c r="B66" s="806"/>
      <c r="C66" s="806"/>
      <c r="E66" s="305"/>
      <c r="F66" s="305"/>
      <c r="G66" s="305"/>
      <c r="H66" s="305"/>
      <c r="I66" s="305"/>
      <c r="J66" s="305"/>
      <c r="K66" s="305"/>
      <c r="L66" s="305"/>
      <c r="M66" s="305"/>
      <c r="N66" s="305"/>
    </row>
    <row r="67" spans="1:14">
      <c r="A67" s="806"/>
      <c r="B67" s="806"/>
      <c r="C67" s="806"/>
      <c r="D67" s="828"/>
      <c r="E67" s="305"/>
      <c r="F67" s="305"/>
      <c r="G67" s="305"/>
      <c r="H67" s="305"/>
      <c r="I67" s="305"/>
      <c r="J67" s="305"/>
      <c r="K67" s="305"/>
      <c r="L67" s="305"/>
      <c r="M67" s="305"/>
      <c r="N67" s="305"/>
    </row>
    <row r="68" spans="1:14">
      <c r="A68" s="806"/>
      <c r="B68" s="806"/>
      <c r="C68" s="806"/>
      <c r="E68" s="305"/>
      <c r="F68" s="305"/>
      <c r="G68" s="305"/>
      <c r="H68" s="305"/>
      <c r="I68" s="305"/>
      <c r="J68" s="305"/>
      <c r="K68" s="305"/>
      <c r="L68" s="305"/>
      <c r="M68" s="305"/>
      <c r="N68" s="305"/>
    </row>
    <row r="69" spans="1:14">
      <c r="A69" s="806" t="s">
        <v>12</v>
      </c>
      <c r="D69" s="806"/>
      <c r="E69" s="305"/>
      <c r="F69" s="806"/>
      <c r="G69" s="806"/>
      <c r="H69" s="806"/>
      <c r="I69" s="806"/>
      <c r="J69" s="806"/>
      <c r="K69" s="806"/>
      <c r="L69" s="806"/>
      <c r="M69" s="806" t="s">
        <v>13</v>
      </c>
      <c r="N69" s="806"/>
    </row>
    <row r="70" spans="1:14" ht="12.75" customHeight="1">
      <c r="E70" s="806"/>
      <c r="F70" s="1523" t="s">
        <v>912</v>
      </c>
      <c r="G70" s="1523"/>
      <c r="H70" s="1523"/>
      <c r="I70" s="1523"/>
      <c r="J70" s="1523"/>
      <c r="K70" s="1523"/>
      <c r="L70" s="1523"/>
      <c r="M70" s="1523"/>
      <c r="N70" s="1523"/>
    </row>
    <row r="71" spans="1:14">
      <c r="A71" s="806"/>
      <c r="B71" s="806"/>
      <c r="E71" s="305"/>
      <c r="F71" s="806"/>
      <c r="G71" s="806"/>
      <c r="H71" s="806"/>
      <c r="I71" s="806"/>
      <c r="J71" s="806"/>
      <c r="K71" s="806"/>
      <c r="L71" s="806"/>
      <c r="M71" s="806"/>
      <c r="N71" s="806"/>
    </row>
    <row r="73" spans="1:14">
      <c r="A73" s="1525"/>
      <c r="B73" s="1525"/>
      <c r="C73" s="1525"/>
      <c r="D73" s="1525"/>
      <c r="E73" s="1525"/>
      <c r="F73" s="1525"/>
      <c r="G73" s="1525"/>
      <c r="H73" s="1525"/>
      <c r="I73" s="1525"/>
      <c r="J73" s="1525"/>
      <c r="K73" s="1525"/>
      <c r="L73" s="1525"/>
      <c r="M73" s="1525"/>
      <c r="N73" s="1525"/>
    </row>
  </sheetData>
  <autoFilter ref="A10:N62"/>
  <mergeCells count="17">
    <mergeCell ref="A6:N6"/>
    <mergeCell ref="D1:E1"/>
    <mergeCell ref="M1:N1"/>
    <mergeCell ref="A2:N2"/>
    <mergeCell ref="A3:N3"/>
    <mergeCell ref="A4:N5"/>
    <mergeCell ref="A62:B62"/>
    <mergeCell ref="F70:N70"/>
    <mergeCell ref="A73:N73"/>
    <mergeCell ref="A7:B7"/>
    <mergeCell ref="H7:N7"/>
    <mergeCell ref="A8:A9"/>
    <mergeCell ref="B8:B9"/>
    <mergeCell ref="C8:C9"/>
    <mergeCell ref="D8:D9"/>
    <mergeCell ref="E8:H8"/>
    <mergeCell ref="I8:N8"/>
  </mergeCells>
  <printOptions horizontalCentered="1"/>
  <pageMargins left="0.70866141732283472" right="0.70866141732283472" top="0.59" bottom="0" header="0.31496062992125984" footer="0.31496062992125984"/>
  <pageSetup paperSize="9" orientation="landscape" r:id="rId1"/>
  <rowBreaks count="1" manualBreakCount="1">
    <brk id="35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view="pageBreakPreview" topLeftCell="A7" zoomScale="130" zoomScaleNormal="90" zoomScaleSheetLayoutView="130" workbookViewId="0">
      <selection activeCell="G32" sqref="G32"/>
    </sheetView>
  </sheetViews>
  <sheetFormatPr defaultRowHeight="12.75"/>
  <cols>
    <col min="1" max="1" width="8.28515625" customWidth="1"/>
    <col min="2" max="2" width="15.5703125" customWidth="1"/>
    <col min="3" max="3" width="13.85546875" customWidth="1"/>
    <col min="4" max="4" width="20.28515625" customWidth="1"/>
    <col min="5" max="5" width="18.5703125" customWidth="1"/>
    <col min="6" max="6" width="13.28515625" customWidth="1"/>
    <col min="7" max="7" width="23.5703125" customWidth="1"/>
    <col min="8" max="8" width="28.28515625" customWidth="1"/>
    <col min="9" max="9" width="9.85546875" customWidth="1"/>
  </cols>
  <sheetData>
    <row r="1" spans="1:10" ht="18">
      <c r="A1" s="1141" t="s">
        <v>0</v>
      </c>
      <c r="B1" s="1141"/>
      <c r="C1" s="1141"/>
      <c r="D1" s="1141"/>
      <c r="E1" s="1141"/>
      <c r="F1" s="1141"/>
      <c r="G1" s="1141"/>
      <c r="H1" s="226" t="s">
        <v>245</v>
      </c>
    </row>
    <row r="2" spans="1:10" ht="21">
      <c r="A2" s="1142" t="s">
        <v>546</v>
      </c>
      <c r="B2" s="1142"/>
      <c r="C2" s="1142"/>
      <c r="D2" s="1142"/>
      <c r="E2" s="1142"/>
      <c r="F2" s="1142"/>
      <c r="G2" s="1142"/>
      <c r="H2" s="1142"/>
    </row>
    <row r="3" spans="1:10" ht="15">
      <c r="A3" s="228"/>
      <c r="B3" s="228"/>
    </row>
    <row r="4" spans="1:10" ht="18" customHeight="1">
      <c r="A4" s="1143" t="s">
        <v>551</v>
      </c>
      <c r="B4" s="1143"/>
      <c r="C4" s="1143"/>
      <c r="D4" s="1143"/>
      <c r="E4" s="1143"/>
      <c r="F4" s="1143"/>
      <c r="G4" s="1143"/>
      <c r="H4" s="1143"/>
    </row>
    <row r="5" spans="1:10" ht="15">
      <c r="A5" s="229" t="s">
        <v>745</v>
      </c>
      <c r="B5" s="229"/>
    </row>
    <row r="6" spans="1:10" ht="15">
      <c r="A6" s="229"/>
      <c r="B6" s="229"/>
      <c r="G6" s="1144" t="s">
        <v>746</v>
      </c>
      <c r="H6" s="1144"/>
      <c r="I6" s="121"/>
    </row>
    <row r="7" spans="1:10" ht="59.25" customHeight="1">
      <c r="A7" s="230" t="s">
        <v>2</v>
      </c>
      <c r="B7" s="230" t="s">
        <v>3</v>
      </c>
      <c r="C7" s="231" t="s">
        <v>247</v>
      </c>
      <c r="D7" s="231" t="s">
        <v>248</v>
      </c>
      <c r="E7" s="231" t="s">
        <v>249</v>
      </c>
      <c r="F7" s="231" t="s">
        <v>250</v>
      </c>
      <c r="G7" s="231" t="s">
        <v>251</v>
      </c>
      <c r="H7" s="231" t="s">
        <v>252</v>
      </c>
    </row>
    <row r="8" spans="1:10" s="226" customFormat="1" ht="15">
      <c r="A8" s="232" t="s">
        <v>253</v>
      </c>
      <c r="B8" s="232" t="s">
        <v>254</v>
      </c>
      <c r="C8" s="232" t="s">
        <v>255</v>
      </c>
      <c r="D8" s="232" t="s">
        <v>256</v>
      </c>
      <c r="E8" s="232" t="s">
        <v>257</v>
      </c>
      <c r="F8" s="232" t="s">
        <v>258</v>
      </c>
      <c r="G8" s="232" t="s">
        <v>259</v>
      </c>
      <c r="H8" s="232" t="s">
        <v>260</v>
      </c>
    </row>
    <row r="9" spans="1:10">
      <c r="A9" s="359">
        <v>1</v>
      </c>
      <c r="B9" s="360" t="s">
        <v>670</v>
      </c>
      <c r="C9" s="385">
        <v>658</v>
      </c>
      <c r="D9" s="385">
        <v>298</v>
      </c>
      <c r="E9" s="385">
        <v>0</v>
      </c>
      <c r="F9" s="385">
        <v>956</v>
      </c>
      <c r="G9" s="233">
        <v>950</v>
      </c>
      <c r="H9" s="421" t="s">
        <v>759</v>
      </c>
      <c r="I9" s="399">
        <f>F9-G9</f>
        <v>6</v>
      </c>
      <c r="J9" s="399">
        <v>950</v>
      </c>
    </row>
    <row r="10" spans="1:10">
      <c r="A10" s="359">
        <v>2</v>
      </c>
      <c r="B10" s="360" t="s">
        <v>671</v>
      </c>
      <c r="C10" s="385">
        <v>1941</v>
      </c>
      <c r="D10" s="385">
        <v>372</v>
      </c>
      <c r="E10" s="385">
        <v>0</v>
      </c>
      <c r="F10" s="385">
        <v>2313</v>
      </c>
      <c r="G10" s="233">
        <v>2313</v>
      </c>
      <c r="H10" s="422">
        <v>0</v>
      </c>
      <c r="I10" s="399">
        <f t="shared" ref="I10:I60" si="0">F10-G10</f>
        <v>0</v>
      </c>
      <c r="J10" s="399">
        <v>2311</v>
      </c>
    </row>
    <row r="11" spans="1:10">
      <c r="A11" s="359">
        <v>3</v>
      </c>
      <c r="B11" s="360" t="s">
        <v>672</v>
      </c>
      <c r="C11" s="385">
        <v>1164</v>
      </c>
      <c r="D11" s="385">
        <v>388</v>
      </c>
      <c r="E11" s="385">
        <v>0</v>
      </c>
      <c r="F11" s="385">
        <v>1552</v>
      </c>
      <c r="G11" s="233">
        <v>1552</v>
      </c>
      <c r="H11" s="422">
        <v>0</v>
      </c>
      <c r="I11" s="399">
        <f t="shared" si="0"/>
        <v>0</v>
      </c>
      <c r="J11" s="399">
        <v>1552</v>
      </c>
    </row>
    <row r="12" spans="1:10">
      <c r="A12" s="359">
        <v>4</v>
      </c>
      <c r="B12" s="360" t="s">
        <v>673</v>
      </c>
      <c r="C12" s="385">
        <v>1130</v>
      </c>
      <c r="D12" s="385">
        <v>385</v>
      </c>
      <c r="E12" s="385">
        <v>0</v>
      </c>
      <c r="F12" s="385">
        <v>1515</v>
      </c>
      <c r="G12" s="233">
        <v>1499</v>
      </c>
      <c r="H12" s="421" t="s">
        <v>760</v>
      </c>
      <c r="I12" s="399">
        <f t="shared" si="0"/>
        <v>16</v>
      </c>
      <c r="J12" s="399">
        <v>1498</v>
      </c>
    </row>
    <row r="13" spans="1:10">
      <c r="A13" s="359">
        <v>5</v>
      </c>
      <c r="B13" s="360" t="s">
        <v>674</v>
      </c>
      <c r="C13" s="385">
        <v>2333</v>
      </c>
      <c r="D13" s="385">
        <v>704</v>
      </c>
      <c r="E13" s="385">
        <v>0</v>
      </c>
      <c r="F13" s="385">
        <v>3037</v>
      </c>
      <c r="G13" s="233">
        <v>3037</v>
      </c>
      <c r="H13" s="421">
        <v>0</v>
      </c>
      <c r="I13" s="399">
        <f t="shared" si="0"/>
        <v>0</v>
      </c>
      <c r="J13" s="399">
        <v>3047</v>
      </c>
    </row>
    <row r="14" spans="1:10">
      <c r="A14" s="359">
        <v>6</v>
      </c>
      <c r="B14" s="360" t="s">
        <v>675</v>
      </c>
      <c r="C14" s="385">
        <v>1975</v>
      </c>
      <c r="D14" s="385">
        <v>770</v>
      </c>
      <c r="E14" s="385">
        <v>0</v>
      </c>
      <c r="F14" s="385">
        <v>2745</v>
      </c>
      <c r="G14" s="233">
        <v>2745</v>
      </c>
      <c r="H14" s="421">
        <v>0</v>
      </c>
      <c r="I14" s="399">
        <f t="shared" si="0"/>
        <v>0</v>
      </c>
      <c r="J14" s="399">
        <v>2756</v>
      </c>
    </row>
    <row r="15" spans="1:10">
      <c r="A15" s="359">
        <v>7</v>
      </c>
      <c r="B15" s="360" t="s">
        <v>676</v>
      </c>
      <c r="C15" s="385">
        <v>1995</v>
      </c>
      <c r="D15" s="385">
        <v>873</v>
      </c>
      <c r="E15" s="385">
        <v>0</v>
      </c>
      <c r="F15" s="385">
        <v>2868</v>
      </c>
      <c r="G15" s="233">
        <v>2868</v>
      </c>
      <c r="H15" s="422">
        <v>0</v>
      </c>
      <c r="I15" s="399">
        <f t="shared" si="0"/>
        <v>0</v>
      </c>
      <c r="J15" s="399">
        <v>2854</v>
      </c>
    </row>
    <row r="16" spans="1:10">
      <c r="A16" s="359">
        <v>8</v>
      </c>
      <c r="B16" s="360" t="s">
        <v>677</v>
      </c>
      <c r="C16" s="385">
        <v>1829</v>
      </c>
      <c r="D16" s="385">
        <v>728</v>
      </c>
      <c r="E16" s="385">
        <v>0</v>
      </c>
      <c r="F16" s="385">
        <v>2557</v>
      </c>
      <c r="G16" s="233">
        <v>2557</v>
      </c>
      <c r="H16" s="422">
        <v>0</v>
      </c>
      <c r="I16" s="399">
        <f t="shared" si="0"/>
        <v>0</v>
      </c>
      <c r="J16" s="399">
        <v>2488</v>
      </c>
    </row>
    <row r="17" spans="1:10">
      <c r="A17" s="359">
        <v>9</v>
      </c>
      <c r="B17" s="360" t="s">
        <v>678</v>
      </c>
      <c r="C17" s="385">
        <v>1123</v>
      </c>
      <c r="D17" s="385">
        <v>555</v>
      </c>
      <c r="E17" s="385">
        <v>0</v>
      </c>
      <c r="F17" s="385">
        <v>1678</v>
      </c>
      <c r="G17" s="233">
        <v>1678</v>
      </c>
      <c r="H17" s="422">
        <v>0</v>
      </c>
      <c r="I17" s="399">
        <f t="shared" si="0"/>
        <v>0</v>
      </c>
      <c r="J17" s="399">
        <v>1642</v>
      </c>
    </row>
    <row r="18" spans="1:10">
      <c r="A18" s="359">
        <v>10</v>
      </c>
      <c r="B18" s="360" t="s">
        <v>679</v>
      </c>
      <c r="C18" s="385">
        <v>520</v>
      </c>
      <c r="D18" s="385">
        <v>219</v>
      </c>
      <c r="E18" s="385">
        <v>0</v>
      </c>
      <c r="F18" s="385">
        <v>739</v>
      </c>
      <c r="G18" s="233">
        <v>739</v>
      </c>
      <c r="H18" s="421">
        <v>0</v>
      </c>
      <c r="I18" s="399">
        <f t="shared" si="0"/>
        <v>0</v>
      </c>
      <c r="J18" s="399">
        <v>739</v>
      </c>
    </row>
    <row r="19" spans="1:10">
      <c r="A19" s="359">
        <v>11</v>
      </c>
      <c r="B19" s="360" t="s">
        <v>680</v>
      </c>
      <c r="C19" s="385">
        <v>1913</v>
      </c>
      <c r="D19" s="385">
        <v>752</v>
      </c>
      <c r="E19" s="385">
        <v>0</v>
      </c>
      <c r="F19" s="385">
        <v>2665</v>
      </c>
      <c r="G19" s="233">
        <v>2665</v>
      </c>
      <c r="H19" s="421">
        <v>0</v>
      </c>
      <c r="I19" s="399">
        <f t="shared" si="0"/>
        <v>0</v>
      </c>
      <c r="J19" s="399">
        <v>2671</v>
      </c>
    </row>
    <row r="20" spans="1:10">
      <c r="A20" s="359">
        <v>12</v>
      </c>
      <c r="B20" s="360" t="s">
        <v>681</v>
      </c>
      <c r="C20" s="385">
        <v>2648</v>
      </c>
      <c r="D20" s="385">
        <v>1047</v>
      </c>
      <c r="E20" s="385">
        <v>0</v>
      </c>
      <c r="F20" s="385">
        <v>3695</v>
      </c>
      <c r="G20" s="233">
        <v>3695</v>
      </c>
      <c r="H20" s="421">
        <v>0</v>
      </c>
      <c r="I20" s="399">
        <f t="shared" si="0"/>
        <v>0</v>
      </c>
      <c r="J20" s="399">
        <v>3716</v>
      </c>
    </row>
    <row r="21" spans="1:10">
      <c r="A21" s="359">
        <v>13</v>
      </c>
      <c r="B21" s="360" t="s">
        <v>682</v>
      </c>
      <c r="C21" s="385">
        <v>1486</v>
      </c>
      <c r="D21" s="385">
        <v>624</v>
      </c>
      <c r="E21" s="385">
        <v>0</v>
      </c>
      <c r="F21" s="385">
        <v>2110</v>
      </c>
      <c r="G21" s="233">
        <v>2110</v>
      </c>
      <c r="H21" s="422">
        <v>0</v>
      </c>
      <c r="I21" s="399">
        <f t="shared" si="0"/>
        <v>0</v>
      </c>
      <c r="J21" s="399">
        <v>2097</v>
      </c>
    </row>
    <row r="22" spans="1:10">
      <c r="A22" s="359">
        <v>14</v>
      </c>
      <c r="B22" s="360" t="s">
        <v>683</v>
      </c>
      <c r="C22" s="385">
        <v>802</v>
      </c>
      <c r="D22" s="385">
        <v>394</v>
      </c>
      <c r="E22" s="385">
        <v>0</v>
      </c>
      <c r="F22" s="385">
        <v>1196</v>
      </c>
      <c r="G22" s="233">
        <v>1196</v>
      </c>
      <c r="H22" s="421">
        <v>0</v>
      </c>
      <c r="I22" s="399">
        <f t="shared" si="0"/>
        <v>0</v>
      </c>
      <c r="J22" s="399">
        <v>1198</v>
      </c>
    </row>
    <row r="23" spans="1:10">
      <c r="A23" s="359">
        <v>15</v>
      </c>
      <c r="B23" s="360" t="s">
        <v>684</v>
      </c>
      <c r="C23" s="385">
        <v>1461</v>
      </c>
      <c r="D23" s="385">
        <v>618</v>
      </c>
      <c r="E23" s="385">
        <v>0</v>
      </c>
      <c r="F23" s="385">
        <v>2079</v>
      </c>
      <c r="G23" s="233">
        <v>2079</v>
      </c>
      <c r="H23" s="421">
        <v>0</v>
      </c>
      <c r="I23" s="399">
        <f t="shared" si="0"/>
        <v>0</v>
      </c>
      <c r="J23" s="399">
        <v>2086</v>
      </c>
    </row>
    <row r="24" spans="1:10">
      <c r="A24" s="359">
        <v>16</v>
      </c>
      <c r="B24" s="360" t="s">
        <v>685</v>
      </c>
      <c r="C24" s="385">
        <v>3090</v>
      </c>
      <c r="D24" s="385">
        <v>847</v>
      </c>
      <c r="E24" s="385">
        <v>0</v>
      </c>
      <c r="F24" s="385">
        <v>3937</v>
      </c>
      <c r="G24" s="233">
        <v>3937</v>
      </c>
      <c r="H24" s="421">
        <v>0</v>
      </c>
      <c r="I24" s="399">
        <f t="shared" si="0"/>
        <v>0</v>
      </c>
      <c r="J24" s="399">
        <v>3939</v>
      </c>
    </row>
    <row r="25" spans="1:10">
      <c r="A25" s="359">
        <v>17</v>
      </c>
      <c r="B25" s="360" t="s">
        <v>686</v>
      </c>
      <c r="C25" s="385">
        <v>1389</v>
      </c>
      <c r="D25" s="385">
        <v>448</v>
      </c>
      <c r="E25" s="385">
        <v>0</v>
      </c>
      <c r="F25" s="385">
        <v>1837</v>
      </c>
      <c r="G25" s="233">
        <v>1837</v>
      </c>
      <c r="H25" s="421">
        <v>0</v>
      </c>
      <c r="I25" s="399">
        <f t="shared" si="0"/>
        <v>0</v>
      </c>
      <c r="J25" s="399">
        <v>1846</v>
      </c>
    </row>
    <row r="26" spans="1:10">
      <c r="A26" s="359">
        <v>18</v>
      </c>
      <c r="B26" s="360" t="s">
        <v>687</v>
      </c>
      <c r="C26" s="385">
        <v>1683</v>
      </c>
      <c r="D26" s="385">
        <v>603</v>
      </c>
      <c r="E26" s="385">
        <v>0</v>
      </c>
      <c r="F26" s="385">
        <v>2286</v>
      </c>
      <c r="G26" s="233">
        <v>2276</v>
      </c>
      <c r="H26" s="421" t="s">
        <v>761</v>
      </c>
      <c r="I26" s="399">
        <f t="shared" si="0"/>
        <v>10</v>
      </c>
      <c r="J26" s="399">
        <v>2270</v>
      </c>
    </row>
    <row r="27" spans="1:10">
      <c r="A27" s="359">
        <v>19</v>
      </c>
      <c r="B27" s="360" t="s">
        <v>688</v>
      </c>
      <c r="C27" s="385">
        <v>1308</v>
      </c>
      <c r="D27" s="385">
        <v>639</v>
      </c>
      <c r="E27" s="385">
        <v>0</v>
      </c>
      <c r="F27" s="385">
        <v>1947</v>
      </c>
      <c r="G27" s="233">
        <v>1947</v>
      </c>
      <c r="H27" s="421">
        <v>0</v>
      </c>
      <c r="I27" s="399">
        <f t="shared" si="0"/>
        <v>0</v>
      </c>
      <c r="J27" s="399">
        <v>1940</v>
      </c>
    </row>
    <row r="28" spans="1:10">
      <c r="A28" s="359">
        <v>20</v>
      </c>
      <c r="B28" s="360" t="s">
        <v>689</v>
      </c>
      <c r="C28" s="385">
        <v>539</v>
      </c>
      <c r="D28" s="385">
        <v>282</v>
      </c>
      <c r="E28" s="385">
        <v>0</v>
      </c>
      <c r="F28" s="385">
        <v>821</v>
      </c>
      <c r="G28" s="233">
        <v>821</v>
      </c>
      <c r="H28" s="421">
        <v>0</v>
      </c>
      <c r="I28" s="399">
        <f t="shared" si="0"/>
        <v>0</v>
      </c>
      <c r="J28" s="399">
        <v>821</v>
      </c>
    </row>
    <row r="29" spans="1:10">
      <c r="A29" s="359">
        <v>21</v>
      </c>
      <c r="B29" s="360" t="s">
        <v>690</v>
      </c>
      <c r="C29" s="385">
        <v>1141</v>
      </c>
      <c r="D29" s="385">
        <v>549</v>
      </c>
      <c r="E29" s="385">
        <v>0</v>
      </c>
      <c r="F29" s="385">
        <v>1690</v>
      </c>
      <c r="G29" s="233">
        <v>1690</v>
      </c>
      <c r="H29" s="421">
        <v>0</v>
      </c>
      <c r="I29" s="399">
        <f t="shared" si="0"/>
        <v>0</v>
      </c>
      <c r="J29" s="399">
        <v>1703</v>
      </c>
    </row>
    <row r="30" spans="1:10">
      <c r="A30" s="359">
        <v>22</v>
      </c>
      <c r="B30" s="360" t="s">
        <v>691</v>
      </c>
      <c r="C30" s="385">
        <v>1059</v>
      </c>
      <c r="D30" s="385">
        <v>621</v>
      </c>
      <c r="E30" s="385">
        <v>0</v>
      </c>
      <c r="F30" s="385">
        <v>1680</v>
      </c>
      <c r="G30" s="233">
        <v>1680</v>
      </c>
      <c r="H30" s="421">
        <v>0</v>
      </c>
      <c r="I30" s="399">
        <f t="shared" si="0"/>
        <v>0</v>
      </c>
      <c r="J30" s="399">
        <v>1680</v>
      </c>
    </row>
    <row r="31" spans="1:10">
      <c r="A31" s="359">
        <v>23</v>
      </c>
      <c r="B31" s="360" t="s">
        <v>692</v>
      </c>
      <c r="C31" s="385">
        <v>1689</v>
      </c>
      <c r="D31" s="385">
        <v>698</v>
      </c>
      <c r="E31" s="385">
        <v>0</v>
      </c>
      <c r="F31" s="385">
        <v>2387</v>
      </c>
      <c r="G31" s="233">
        <v>2387</v>
      </c>
      <c r="H31" s="422">
        <v>0</v>
      </c>
      <c r="I31" s="399">
        <f t="shared" si="0"/>
        <v>0</v>
      </c>
      <c r="J31" s="399">
        <v>2385</v>
      </c>
    </row>
    <row r="32" spans="1:10">
      <c r="A32" s="359">
        <v>24</v>
      </c>
      <c r="B32" s="360" t="s">
        <v>715</v>
      </c>
      <c r="C32" s="385">
        <v>2024</v>
      </c>
      <c r="D32" s="385">
        <v>433</v>
      </c>
      <c r="E32" s="385">
        <v>0</v>
      </c>
      <c r="F32" s="385">
        <v>2457</v>
      </c>
      <c r="G32" s="233">
        <v>2457</v>
      </c>
      <c r="H32" s="422">
        <v>0</v>
      </c>
      <c r="I32" s="399">
        <f t="shared" si="0"/>
        <v>0</v>
      </c>
      <c r="J32" s="399">
        <v>2439</v>
      </c>
    </row>
    <row r="33" spans="1:10">
      <c r="A33" s="359">
        <v>25</v>
      </c>
      <c r="B33" s="360" t="s">
        <v>693</v>
      </c>
      <c r="C33" s="385">
        <v>1309</v>
      </c>
      <c r="D33" s="385">
        <v>529</v>
      </c>
      <c r="E33" s="385">
        <v>0</v>
      </c>
      <c r="F33" s="385">
        <v>1838</v>
      </c>
      <c r="G33" s="233">
        <v>1838</v>
      </c>
      <c r="H33" s="421">
        <v>0</v>
      </c>
      <c r="I33" s="399">
        <f t="shared" si="0"/>
        <v>0</v>
      </c>
      <c r="J33" s="399">
        <v>1842</v>
      </c>
    </row>
    <row r="34" spans="1:10">
      <c r="A34" s="359">
        <v>26</v>
      </c>
      <c r="B34" s="360" t="s">
        <v>694</v>
      </c>
      <c r="C34" s="385">
        <v>1128</v>
      </c>
      <c r="D34" s="385">
        <v>494</v>
      </c>
      <c r="E34" s="385">
        <v>0</v>
      </c>
      <c r="F34" s="385">
        <v>1622</v>
      </c>
      <c r="G34" s="233">
        <v>1622</v>
      </c>
      <c r="H34" s="421">
        <v>0</v>
      </c>
      <c r="I34" s="399">
        <f t="shared" si="0"/>
        <v>0</v>
      </c>
      <c r="J34" s="399">
        <v>1628</v>
      </c>
    </row>
    <row r="35" spans="1:10" ht="21.75" customHeight="1">
      <c r="A35" s="359">
        <v>27</v>
      </c>
      <c r="B35" s="360" t="s">
        <v>695</v>
      </c>
      <c r="C35" s="385">
        <v>2488</v>
      </c>
      <c r="D35" s="385">
        <v>813</v>
      </c>
      <c r="E35" s="385">
        <v>0</v>
      </c>
      <c r="F35" s="385">
        <v>3301</v>
      </c>
      <c r="G35" s="233">
        <v>3279</v>
      </c>
      <c r="H35" s="1032" t="s">
        <v>1115</v>
      </c>
      <c r="I35" s="399">
        <f t="shared" si="0"/>
        <v>22</v>
      </c>
      <c r="J35" s="399">
        <v>3285</v>
      </c>
    </row>
    <row r="36" spans="1:10">
      <c r="A36" s="359">
        <v>28</v>
      </c>
      <c r="B36" s="360" t="s">
        <v>696</v>
      </c>
      <c r="C36" s="385">
        <v>2107</v>
      </c>
      <c r="D36" s="385">
        <v>619</v>
      </c>
      <c r="E36" s="385">
        <v>0</v>
      </c>
      <c r="F36" s="385">
        <v>2726</v>
      </c>
      <c r="G36" s="233">
        <v>2712</v>
      </c>
      <c r="H36" s="421" t="s">
        <v>762</v>
      </c>
      <c r="I36" s="399">
        <f t="shared" si="0"/>
        <v>14</v>
      </c>
      <c r="J36" s="399">
        <v>2706</v>
      </c>
    </row>
    <row r="37" spans="1:10">
      <c r="A37" s="359">
        <v>29</v>
      </c>
      <c r="B37" s="407" t="s">
        <v>716</v>
      </c>
      <c r="C37" s="385">
        <v>1402</v>
      </c>
      <c r="D37" s="385">
        <v>662</v>
      </c>
      <c r="E37" s="385">
        <v>0</v>
      </c>
      <c r="F37" s="385">
        <v>2064</v>
      </c>
      <c r="G37" s="233">
        <v>2064</v>
      </c>
      <c r="H37" s="422">
        <v>0</v>
      </c>
      <c r="I37" s="399">
        <f t="shared" si="0"/>
        <v>0</v>
      </c>
      <c r="J37" s="399">
        <v>1851</v>
      </c>
    </row>
    <row r="38" spans="1:10">
      <c r="A38" s="359">
        <v>30</v>
      </c>
      <c r="B38" s="360" t="s">
        <v>697</v>
      </c>
      <c r="C38" s="385">
        <v>2065</v>
      </c>
      <c r="D38" s="385">
        <v>567</v>
      </c>
      <c r="E38" s="385">
        <v>0</v>
      </c>
      <c r="F38" s="385">
        <v>2632</v>
      </c>
      <c r="G38" s="233">
        <v>2632</v>
      </c>
      <c r="H38" s="421">
        <v>0</v>
      </c>
      <c r="I38" s="399">
        <f t="shared" si="0"/>
        <v>0</v>
      </c>
      <c r="J38" s="399">
        <v>2653</v>
      </c>
    </row>
    <row r="39" spans="1:10">
      <c r="A39" s="359">
        <v>31</v>
      </c>
      <c r="B39" s="407" t="s">
        <v>698</v>
      </c>
      <c r="C39" s="385">
        <v>1228</v>
      </c>
      <c r="D39" s="385">
        <v>499</v>
      </c>
      <c r="E39" s="385">
        <v>0</v>
      </c>
      <c r="F39" s="385">
        <v>1727</v>
      </c>
      <c r="G39" s="233">
        <v>1727</v>
      </c>
      <c r="H39" s="421">
        <v>0</v>
      </c>
      <c r="I39" s="399">
        <f t="shared" si="0"/>
        <v>0</v>
      </c>
      <c r="J39" s="399">
        <v>1726</v>
      </c>
    </row>
    <row r="40" spans="1:10">
      <c r="A40" s="359">
        <v>32</v>
      </c>
      <c r="B40" s="360" t="s">
        <v>699</v>
      </c>
      <c r="C40" s="385">
        <v>884</v>
      </c>
      <c r="D40" s="385">
        <v>381</v>
      </c>
      <c r="E40" s="385">
        <v>0</v>
      </c>
      <c r="F40" s="385">
        <v>1265</v>
      </c>
      <c r="G40" s="233">
        <v>1265</v>
      </c>
      <c r="H40" s="421">
        <v>0</v>
      </c>
      <c r="I40" s="399">
        <f t="shared" si="0"/>
        <v>0</v>
      </c>
      <c r="J40" s="399">
        <v>1264</v>
      </c>
    </row>
    <row r="41" spans="1:10">
      <c r="A41" s="359">
        <v>33</v>
      </c>
      <c r="B41" s="360" t="s">
        <v>700</v>
      </c>
      <c r="C41" s="385">
        <v>1609</v>
      </c>
      <c r="D41" s="385">
        <v>711</v>
      </c>
      <c r="E41" s="385">
        <v>0</v>
      </c>
      <c r="F41" s="385">
        <v>2320</v>
      </c>
      <c r="G41" s="233">
        <v>2320</v>
      </c>
      <c r="H41" s="421">
        <v>0</v>
      </c>
      <c r="I41" s="399">
        <f t="shared" si="0"/>
        <v>0</v>
      </c>
      <c r="J41" s="399">
        <v>2325</v>
      </c>
    </row>
    <row r="42" spans="1:10">
      <c r="A42" s="359">
        <v>34</v>
      </c>
      <c r="B42" s="360" t="s">
        <v>701</v>
      </c>
      <c r="C42" s="385">
        <v>1868</v>
      </c>
      <c r="D42" s="385">
        <v>666</v>
      </c>
      <c r="E42" s="385">
        <v>0</v>
      </c>
      <c r="F42" s="385">
        <v>2534</v>
      </c>
      <c r="G42" s="233">
        <v>2534</v>
      </c>
      <c r="H42" s="421">
        <v>0</v>
      </c>
      <c r="I42" s="399">
        <f t="shared" si="0"/>
        <v>0</v>
      </c>
      <c r="J42" s="399">
        <v>2533</v>
      </c>
    </row>
    <row r="43" spans="1:10">
      <c r="A43" s="359">
        <v>35</v>
      </c>
      <c r="B43" s="360" t="s">
        <v>702</v>
      </c>
      <c r="C43" s="385">
        <v>1909</v>
      </c>
      <c r="D43" s="385">
        <v>758</v>
      </c>
      <c r="E43" s="385">
        <v>0</v>
      </c>
      <c r="F43" s="385">
        <v>2667</v>
      </c>
      <c r="G43" s="233">
        <v>2667</v>
      </c>
      <c r="H43" s="421">
        <v>0</v>
      </c>
      <c r="I43" s="399">
        <f t="shared" si="0"/>
        <v>0</v>
      </c>
      <c r="J43" s="399">
        <v>2694</v>
      </c>
    </row>
    <row r="44" spans="1:10">
      <c r="A44" s="359">
        <v>36</v>
      </c>
      <c r="B44" s="360" t="s">
        <v>717</v>
      </c>
      <c r="C44" s="385">
        <v>1596</v>
      </c>
      <c r="D44" s="385">
        <v>564</v>
      </c>
      <c r="E44" s="385">
        <v>0</v>
      </c>
      <c r="F44" s="385">
        <v>2160</v>
      </c>
      <c r="G44" s="233">
        <v>2160</v>
      </c>
      <c r="H44" s="421">
        <v>0</v>
      </c>
      <c r="I44" s="399">
        <f t="shared" si="0"/>
        <v>0</v>
      </c>
      <c r="J44" s="399">
        <v>2161</v>
      </c>
    </row>
    <row r="45" spans="1:10">
      <c r="A45" s="359">
        <v>37</v>
      </c>
      <c r="B45" s="407" t="s">
        <v>703</v>
      </c>
      <c r="C45" s="385">
        <v>2939</v>
      </c>
      <c r="D45" s="385">
        <v>1046</v>
      </c>
      <c r="E45" s="385">
        <v>0</v>
      </c>
      <c r="F45" s="385">
        <v>3985</v>
      </c>
      <c r="G45" s="233">
        <v>3985</v>
      </c>
      <c r="H45" s="421">
        <v>0</v>
      </c>
      <c r="I45" s="399">
        <f t="shared" si="0"/>
        <v>0</v>
      </c>
      <c r="J45" s="399">
        <v>3984</v>
      </c>
    </row>
    <row r="46" spans="1:10">
      <c r="A46" s="359">
        <v>38</v>
      </c>
      <c r="B46" s="407" t="s">
        <v>704</v>
      </c>
      <c r="C46" s="385">
        <v>2207</v>
      </c>
      <c r="D46" s="385">
        <v>949</v>
      </c>
      <c r="E46" s="385">
        <v>0</v>
      </c>
      <c r="F46" s="385">
        <v>3156</v>
      </c>
      <c r="G46" s="233">
        <v>3156</v>
      </c>
      <c r="H46" s="422">
        <v>0</v>
      </c>
      <c r="I46" s="399">
        <f t="shared" si="0"/>
        <v>0</v>
      </c>
      <c r="J46" s="399">
        <v>3155</v>
      </c>
    </row>
    <row r="47" spans="1:10">
      <c r="A47" s="359">
        <v>39</v>
      </c>
      <c r="B47" s="360" t="s">
        <v>705</v>
      </c>
      <c r="C47" s="385">
        <v>2675</v>
      </c>
      <c r="D47" s="385">
        <v>967</v>
      </c>
      <c r="E47" s="385">
        <v>0</v>
      </c>
      <c r="F47" s="385">
        <v>3642</v>
      </c>
      <c r="G47" s="233">
        <v>3642</v>
      </c>
      <c r="H47" s="421">
        <v>0</v>
      </c>
      <c r="I47" s="399">
        <f t="shared" si="0"/>
        <v>0</v>
      </c>
      <c r="J47" s="399">
        <v>3627</v>
      </c>
    </row>
    <row r="48" spans="1:10">
      <c r="A48" s="359">
        <v>40</v>
      </c>
      <c r="B48" s="360" t="s">
        <v>706</v>
      </c>
      <c r="C48" s="385">
        <v>1400</v>
      </c>
      <c r="D48" s="385">
        <v>674</v>
      </c>
      <c r="E48" s="385">
        <v>0</v>
      </c>
      <c r="F48" s="385">
        <v>2074</v>
      </c>
      <c r="G48" s="233">
        <v>2074</v>
      </c>
      <c r="H48" s="421">
        <v>0</v>
      </c>
      <c r="I48" s="399">
        <f t="shared" si="0"/>
        <v>0</v>
      </c>
      <c r="J48" s="399">
        <v>2075</v>
      </c>
    </row>
    <row r="49" spans="1:10">
      <c r="A49" s="359">
        <v>41</v>
      </c>
      <c r="B49" s="360" t="s">
        <v>707</v>
      </c>
      <c r="C49" s="385">
        <v>2146</v>
      </c>
      <c r="D49" s="385">
        <v>762</v>
      </c>
      <c r="E49" s="385">
        <v>0</v>
      </c>
      <c r="F49" s="385">
        <v>2908</v>
      </c>
      <c r="G49" s="233">
        <v>2908</v>
      </c>
      <c r="H49" s="421">
        <v>0</v>
      </c>
      <c r="I49" s="399">
        <f t="shared" si="0"/>
        <v>0</v>
      </c>
      <c r="J49" s="399">
        <v>2892</v>
      </c>
    </row>
    <row r="50" spans="1:10">
      <c r="A50" s="359">
        <v>42</v>
      </c>
      <c r="B50" s="360" t="s">
        <v>708</v>
      </c>
      <c r="C50" s="385">
        <v>1632</v>
      </c>
      <c r="D50" s="385">
        <v>502</v>
      </c>
      <c r="E50" s="385">
        <v>0</v>
      </c>
      <c r="F50" s="385">
        <v>2134</v>
      </c>
      <c r="G50" s="233">
        <v>2134</v>
      </c>
      <c r="H50" s="422">
        <v>0</v>
      </c>
      <c r="I50" s="399">
        <f t="shared" si="0"/>
        <v>0</v>
      </c>
      <c r="J50" s="399">
        <v>2126</v>
      </c>
    </row>
    <row r="51" spans="1:10">
      <c r="A51" s="359">
        <v>43</v>
      </c>
      <c r="B51" s="360" t="s">
        <v>709</v>
      </c>
      <c r="C51" s="385">
        <v>823</v>
      </c>
      <c r="D51" s="385">
        <v>438</v>
      </c>
      <c r="E51" s="385">
        <v>0</v>
      </c>
      <c r="F51" s="385">
        <v>1261</v>
      </c>
      <c r="G51" s="233">
        <v>1261</v>
      </c>
      <c r="H51" s="421">
        <v>0</v>
      </c>
      <c r="I51" s="399">
        <f t="shared" si="0"/>
        <v>0</v>
      </c>
      <c r="J51" s="399">
        <v>1269</v>
      </c>
    </row>
    <row r="52" spans="1:10">
      <c r="A52" s="359">
        <v>44</v>
      </c>
      <c r="B52" s="360" t="s">
        <v>710</v>
      </c>
      <c r="C52" s="385">
        <v>948</v>
      </c>
      <c r="D52" s="385">
        <v>304</v>
      </c>
      <c r="E52" s="385">
        <v>0</v>
      </c>
      <c r="F52" s="385">
        <v>1252</v>
      </c>
      <c r="G52" s="233">
        <v>1235</v>
      </c>
      <c r="H52" s="423" t="s">
        <v>763</v>
      </c>
      <c r="I52" s="399">
        <f t="shared" si="0"/>
        <v>17</v>
      </c>
      <c r="J52" s="399">
        <v>1244</v>
      </c>
    </row>
    <row r="53" spans="1:10">
      <c r="A53" s="359">
        <v>45</v>
      </c>
      <c r="B53" s="360" t="s">
        <v>711</v>
      </c>
      <c r="C53" s="385">
        <v>2286</v>
      </c>
      <c r="D53" s="385">
        <v>703</v>
      </c>
      <c r="E53" s="385">
        <v>0</v>
      </c>
      <c r="F53" s="385">
        <v>2989</v>
      </c>
      <c r="G53" s="233">
        <v>2989</v>
      </c>
      <c r="H53" s="421">
        <v>0</v>
      </c>
      <c r="I53" s="399">
        <f t="shared" si="0"/>
        <v>0</v>
      </c>
      <c r="J53" s="399">
        <v>2997</v>
      </c>
    </row>
    <row r="54" spans="1:10">
      <c r="A54" s="359">
        <v>46</v>
      </c>
      <c r="B54" s="360" t="s">
        <v>712</v>
      </c>
      <c r="C54" s="385">
        <v>1647</v>
      </c>
      <c r="D54" s="385">
        <v>639</v>
      </c>
      <c r="E54" s="385">
        <v>0</v>
      </c>
      <c r="F54" s="385">
        <v>2286</v>
      </c>
      <c r="G54" s="233">
        <v>2286</v>
      </c>
      <c r="H54" s="421">
        <v>0</v>
      </c>
      <c r="I54" s="399">
        <f t="shared" si="0"/>
        <v>0</v>
      </c>
      <c r="J54" s="399">
        <v>2286</v>
      </c>
    </row>
    <row r="55" spans="1:10">
      <c r="A55" s="359">
        <v>47</v>
      </c>
      <c r="B55" s="360" t="s">
        <v>713</v>
      </c>
      <c r="C55" s="385">
        <v>1518</v>
      </c>
      <c r="D55" s="385">
        <v>513</v>
      </c>
      <c r="E55" s="385">
        <v>0</v>
      </c>
      <c r="F55" s="385">
        <v>2031</v>
      </c>
      <c r="G55" s="233">
        <v>2031</v>
      </c>
      <c r="H55" s="421">
        <v>0</v>
      </c>
      <c r="I55" s="399">
        <f t="shared" si="0"/>
        <v>0</v>
      </c>
      <c r="J55" s="399">
        <v>2032</v>
      </c>
    </row>
    <row r="56" spans="1:10">
      <c r="A56" s="359">
        <v>48</v>
      </c>
      <c r="B56" s="360" t="s">
        <v>718</v>
      </c>
      <c r="C56" s="385">
        <v>1724</v>
      </c>
      <c r="D56" s="385">
        <v>609</v>
      </c>
      <c r="E56" s="385">
        <v>0</v>
      </c>
      <c r="F56" s="385">
        <v>2333</v>
      </c>
      <c r="G56" s="233">
        <v>2333</v>
      </c>
      <c r="H56" s="421">
        <v>0</v>
      </c>
      <c r="I56" s="399">
        <f t="shared" si="0"/>
        <v>0</v>
      </c>
      <c r="J56" s="399">
        <v>2335</v>
      </c>
    </row>
    <row r="57" spans="1:10">
      <c r="A57" s="359">
        <v>49</v>
      </c>
      <c r="B57" s="360" t="s">
        <v>719</v>
      </c>
      <c r="C57" s="385">
        <v>1420</v>
      </c>
      <c r="D57" s="385">
        <v>728</v>
      </c>
      <c r="E57" s="385">
        <v>0</v>
      </c>
      <c r="F57" s="385">
        <v>2148</v>
      </c>
      <c r="G57" s="233">
        <v>2148</v>
      </c>
      <c r="H57" s="421">
        <v>0</v>
      </c>
      <c r="I57" s="399">
        <f t="shared" si="0"/>
        <v>0</v>
      </c>
      <c r="J57" s="399">
        <v>2180</v>
      </c>
    </row>
    <row r="58" spans="1:10">
      <c r="A58" s="359">
        <v>50</v>
      </c>
      <c r="B58" s="407" t="s">
        <v>714</v>
      </c>
      <c r="C58" s="385">
        <v>798</v>
      </c>
      <c r="D58" s="385">
        <v>381</v>
      </c>
      <c r="E58" s="385">
        <v>0</v>
      </c>
      <c r="F58" s="385">
        <v>1179</v>
      </c>
      <c r="G58" s="233">
        <v>1179</v>
      </c>
      <c r="H58" s="422">
        <v>0</v>
      </c>
      <c r="I58" s="399">
        <f t="shared" si="0"/>
        <v>0</v>
      </c>
      <c r="J58" s="399">
        <v>1173</v>
      </c>
    </row>
    <row r="59" spans="1:10">
      <c r="A59" s="359">
        <v>51</v>
      </c>
      <c r="B59" s="360" t="s">
        <v>720</v>
      </c>
      <c r="C59" s="385">
        <v>1923</v>
      </c>
      <c r="D59" s="385">
        <v>802</v>
      </c>
      <c r="E59" s="385">
        <v>0</v>
      </c>
      <c r="F59" s="385">
        <v>2725</v>
      </c>
      <c r="G59" s="233">
        <v>2725</v>
      </c>
      <c r="H59" s="421">
        <v>0</v>
      </c>
      <c r="I59" s="399">
        <f t="shared" si="0"/>
        <v>0</v>
      </c>
      <c r="J59" s="399">
        <v>2729</v>
      </c>
    </row>
    <row r="60" spans="1:10">
      <c r="A60" s="1145" t="s">
        <v>19</v>
      </c>
      <c r="B60" s="1146"/>
      <c r="C60" s="390">
        <v>82579</v>
      </c>
      <c r="D60" s="390">
        <v>31127</v>
      </c>
      <c r="E60" s="390">
        <v>0</v>
      </c>
      <c r="F60" s="367">
        <v>113706</v>
      </c>
      <c r="G60" s="367">
        <v>113621</v>
      </c>
      <c r="H60" s="397">
        <v>85</v>
      </c>
      <c r="I60" s="399">
        <f t="shared" si="0"/>
        <v>85</v>
      </c>
      <c r="J60" s="400">
        <f>SUM(J9:J59)</f>
        <v>113400</v>
      </c>
    </row>
    <row r="62" spans="1:10">
      <c r="A62" s="234" t="s">
        <v>261</v>
      </c>
    </row>
    <row r="65" spans="1:15" ht="15" customHeight="1">
      <c r="A65" s="235"/>
      <c r="B65" s="235"/>
      <c r="C65" s="235"/>
      <c r="D65" s="235"/>
      <c r="E65" s="235"/>
      <c r="F65" s="1139" t="s">
        <v>13</v>
      </c>
      <c r="G65" s="1139"/>
      <c r="H65" s="236"/>
      <c r="I65" s="236"/>
      <c r="J65" s="236"/>
      <c r="K65" s="236"/>
    </row>
    <row r="66" spans="1:15" ht="15" customHeight="1">
      <c r="A66" s="235"/>
      <c r="B66" s="235"/>
      <c r="C66" s="235"/>
      <c r="D66" s="235"/>
      <c r="E66" s="235"/>
      <c r="F66" s="1139" t="s">
        <v>14</v>
      </c>
      <c r="G66" s="1139"/>
      <c r="H66" s="1139"/>
      <c r="I66" s="236"/>
      <c r="J66" s="236"/>
      <c r="K66" s="236"/>
    </row>
    <row r="67" spans="1:15" ht="15" customHeight="1">
      <c r="A67" s="235"/>
      <c r="B67" s="235"/>
      <c r="C67" s="235"/>
      <c r="D67" s="235"/>
      <c r="E67" s="235"/>
      <c r="F67" s="1139" t="s">
        <v>77</v>
      </c>
      <c r="G67" s="1139"/>
      <c r="H67" s="1139"/>
      <c r="I67" s="236"/>
      <c r="J67" s="236"/>
      <c r="K67" s="236"/>
    </row>
    <row r="68" spans="1:15">
      <c r="A68" s="235" t="s">
        <v>12</v>
      </c>
      <c r="C68" s="235"/>
      <c r="D68" s="235"/>
      <c r="E68" s="235"/>
      <c r="F68" s="1140" t="s">
        <v>76</v>
      </c>
      <c r="G68" s="1140"/>
      <c r="H68" s="237"/>
      <c r="I68" s="237"/>
      <c r="J68" s="235"/>
      <c r="K68" s="235"/>
    </row>
    <row r="69" spans="1:15">
      <c r="A69" s="235"/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</row>
  </sheetData>
  <mergeCells count="9">
    <mergeCell ref="F67:H67"/>
    <mergeCell ref="F68:G68"/>
    <mergeCell ref="A1:G1"/>
    <mergeCell ref="A2:H2"/>
    <mergeCell ref="A4:H4"/>
    <mergeCell ref="G6:H6"/>
    <mergeCell ref="F65:G65"/>
    <mergeCell ref="F66:H66"/>
    <mergeCell ref="A60:B60"/>
  </mergeCells>
  <printOptions horizontalCentered="1"/>
  <pageMargins left="0.25" right="0.70866141732283505" top="0.81" bottom="0" header="0.56999999999999995" footer="0.31496062992126"/>
  <pageSetup paperSize="9" scale="98" orientation="landscape" r:id="rId1"/>
  <rowBreaks count="1" manualBreakCount="1">
    <brk id="34" max="16383" man="1"/>
  </rowBreaks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73"/>
  <sheetViews>
    <sheetView view="pageBreakPreview" zoomScale="115" zoomScaleNormal="70" zoomScaleSheetLayoutView="115" workbookViewId="0">
      <pane xSplit="10" ySplit="10" topLeftCell="K59" activePane="bottomRight" state="frozen"/>
      <selection activeCell="A73" sqref="A73:R74"/>
      <selection pane="topRight" activeCell="A73" sqref="A73:R74"/>
      <selection pane="bottomLeft" activeCell="A73" sqref="A73:R74"/>
      <selection pane="bottomRight" activeCell="F62" sqref="F62"/>
    </sheetView>
  </sheetViews>
  <sheetFormatPr defaultColWidth="9.140625" defaultRowHeight="12.75"/>
  <cols>
    <col min="1" max="1" width="5.5703125" style="305" customWidth="1"/>
    <col min="2" max="2" width="14.85546875" style="305" customWidth="1"/>
    <col min="3" max="3" width="10.28515625" style="305" customWidth="1"/>
    <col min="4" max="4" width="12.85546875" style="305" customWidth="1"/>
    <col min="5" max="5" width="8.7109375" style="305" customWidth="1"/>
    <col min="6" max="7" width="8" style="305" customWidth="1"/>
    <col min="8" max="10" width="8.140625" style="305" customWidth="1"/>
    <col min="11" max="11" width="8.42578125" style="305" customWidth="1"/>
    <col min="12" max="12" width="8.140625" style="305" customWidth="1"/>
    <col min="13" max="13" width="11.28515625" style="305" customWidth="1"/>
    <col min="14" max="14" width="11.85546875" style="305" customWidth="1"/>
    <col min="15" max="30" width="9.140625" style="305"/>
    <col min="31" max="31" width="9.5703125" style="305" bestFit="1" customWidth="1"/>
    <col min="32" max="16384" width="9.140625" style="305"/>
  </cols>
  <sheetData>
    <row r="1" spans="1:22" ht="12.75" customHeight="1">
      <c r="D1" s="1535"/>
      <c r="E1" s="1535"/>
      <c r="M1" s="1536" t="s">
        <v>917</v>
      </c>
      <c r="N1" s="1536"/>
    </row>
    <row r="2" spans="1:22" ht="15.75">
      <c r="A2" s="1537" t="s">
        <v>0</v>
      </c>
      <c r="B2" s="1537"/>
      <c r="C2" s="1537"/>
      <c r="D2" s="1537"/>
      <c r="E2" s="1537"/>
      <c r="F2" s="1537"/>
      <c r="G2" s="1537"/>
      <c r="H2" s="1537"/>
      <c r="I2" s="1537"/>
      <c r="J2" s="1537"/>
      <c r="K2" s="1537"/>
      <c r="L2" s="1537"/>
      <c r="M2" s="1537"/>
      <c r="N2" s="1537"/>
    </row>
    <row r="3" spans="1:22" ht="18">
      <c r="A3" s="1539" t="s">
        <v>546</v>
      </c>
      <c r="B3" s="1539"/>
      <c r="C3" s="1539"/>
      <c r="D3" s="1539"/>
      <c r="E3" s="1539"/>
      <c r="F3" s="1539"/>
      <c r="G3" s="1539"/>
      <c r="H3" s="1539"/>
      <c r="I3" s="1539"/>
      <c r="J3" s="1539"/>
      <c r="K3" s="1539"/>
      <c r="L3" s="1539"/>
      <c r="M3" s="1539"/>
      <c r="N3" s="1539"/>
    </row>
    <row r="4" spans="1:22" ht="9.75" customHeight="1">
      <c r="A4" s="1550" t="s">
        <v>918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</row>
    <row r="5" spans="1:22" s="829" customFormat="1" ht="18.75" customHeight="1">
      <c r="A5" s="1550"/>
      <c r="B5" s="1550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</row>
    <row r="6" spans="1:22">
      <c r="A6" s="1534"/>
      <c r="B6" s="1534"/>
      <c r="C6" s="1534"/>
      <c r="D6" s="1534"/>
      <c r="E6" s="1534"/>
      <c r="F6" s="1534"/>
      <c r="G6" s="1534"/>
      <c r="H6" s="1534"/>
      <c r="I6" s="1534"/>
      <c r="J6" s="1534"/>
      <c r="K6" s="1534"/>
      <c r="L6" s="1534"/>
      <c r="M6" s="1534"/>
      <c r="N6" s="1534"/>
      <c r="O6" s="819"/>
      <c r="P6" s="819"/>
      <c r="Q6" s="819"/>
      <c r="R6" s="819"/>
      <c r="S6" s="819"/>
      <c r="T6" s="819"/>
      <c r="U6" s="819"/>
    </row>
    <row r="7" spans="1:22">
      <c r="A7" s="1545" t="s">
        <v>891</v>
      </c>
      <c r="B7" s="1545"/>
      <c r="C7" s="566"/>
      <c r="D7" s="915"/>
      <c r="E7" s="566"/>
      <c r="F7" s="566"/>
      <c r="G7" s="566"/>
      <c r="H7" s="1238"/>
      <c r="I7" s="1238"/>
      <c r="J7" s="1238"/>
      <c r="K7" s="1238"/>
      <c r="L7" s="1238"/>
      <c r="M7" s="1238"/>
      <c r="N7" s="1238"/>
      <c r="O7" s="579"/>
      <c r="P7" s="819"/>
      <c r="Q7" s="819"/>
      <c r="R7" s="819"/>
      <c r="S7" s="819"/>
      <c r="T7" s="819"/>
      <c r="U7" s="819"/>
    </row>
    <row r="8" spans="1:22" ht="24.75" customHeight="1">
      <c r="A8" s="1229" t="s">
        <v>2</v>
      </c>
      <c r="B8" s="1229" t="s">
        <v>880</v>
      </c>
      <c r="C8" s="1546" t="s">
        <v>896</v>
      </c>
      <c r="D8" s="1548" t="s">
        <v>897</v>
      </c>
      <c r="E8" s="1182" t="s">
        <v>919</v>
      </c>
      <c r="F8" s="1183"/>
      <c r="G8" s="1183"/>
      <c r="H8" s="1184"/>
      <c r="I8" s="1182" t="s">
        <v>920</v>
      </c>
      <c r="J8" s="1183"/>
      <c r="K8" s="1183"/>
      <c r="L8" s="1183"/>
      <c r="M8" s="1183"/>
      <c r="N8" s="1183"/>
      <c r="O8" s="1010"/>
      <c r="P8" s="830"/>
      <c r="Q8" s="819"/>
      <c r="R8" s="819"/>
      <c r="S8" s="819"/>
      <c r="T8" s="819"/>
      <c r="U8" s="819"/>
    </row>
    <row r="9" spans="1:22" ht="44.45" customHeight="1">
      <c r="A9" s="1229"/>
      <c r="B9" s="1229"/>
      <c r="C9" s="1547"/>
      <c r="D9" s="1549"/>
      <c r="E9" s="914" t="s">
        <v>901</v>
      </c>
      <c r="F9" s="914" t="s">
        <v>902</v>
      </c>
      <c r="G9" s="914" t="s">
        <v>903</v>
      </c>
      <c r="H9" s="914" t="s">
        <v>904</v>
      </c>
      <c r="I9" s="914" t="s">
        <v>19</v>
      </c>
      <c r="J9" s="914" t="s">
        <v>905</v>
      </c>
      <c r="K9" s="914" t="s">
        <v>906</v>
      </c>
      <c r="L9" s="914" t="s">
        <v>907</v>
      </c>
      <c r="M9" s="914" t="s">
        <v>908</v>
      </c>
      <c r="N9" s="912" t="s">
        <v>909</v>
      </c>
      <c r="O9" s="1010"/>
      <c r="P9" s="830"/>
      <c r="Q9" s="819"/>
      <c r="R9" s="819"/>
      <c r="S9" s="819"/>
      <c r="T9" s="831"/>
      <c r="U9" s="819"/>
    </row>
    <row r="10" spans="1:22" s="806" customFormat="1">
      <c r="A10" s="914">
        <v>1</v>
      </c>
      <c r="B10" s="914">
        <v>2</v>
      </c>
      <c r="C10" s="914">
        <v>3</v>
      </c>
      <c r="D10" s="914">
        <v>8</v>
      </c>
      <c r="E10" s="914">
        <v>9</v>
      </c>
      <c r="F10" s="914">
        <v>10</v>
      </c>
      <c r="G10" s="914">
        <v>11</v>
      </c>
      <c r="H10" s="914">
        <v>12</v>
      </c>
      <c r="I10" s="914">
        <v>13</v>
      </c>
      <c r="J10" s="914">
        <v>14</v>
      </c>
      <c r="K10" s="914">
        <v>15</v>
      </c>
      <c r="L10" s="914">
        <v>16</v>
      </c>
      <c r="M10" s="914">
        <v>17</v>
      </c>
      <c r="N10" s="912">
        <v>18</v>
      </c>
      <c r="O10" s="1010"/>
      <c r="P10" s="830"/>
      <c r="Q10" s="821"/>
      <c r="R10" s="821"/>
      <c r="S10" s="821"/>
      <c r="T10" s="821"/>
      <c r="U10" s="821"/>
    </row>
    <row r="11" spans="1:22" ht="14.25">
      <c r="A11" s="761">
        <v>1</v>
      </c>
      <c r="B11" s="762" t="s">
        <v>885</v>
      </c>
      <c r="C11" s="1011">
        <v>0</v>
      </c>
      <c r="D11" s="1012">
        <v>40</v>
      </c>
      <c r="E11" s="1013">
        <f t="shared" ref="E11:E61" si="0">F11+G11+H11</f>
        <v>0</v>
      </c>
      <c r="F11" s="1013">
        <v>0</v>
      </c>
      <c r="G11" s="1013">
        <v>0</v>
      </c>
      <c r="H11" s="1013">
        <v>0</v>
      </c>
      <c r="I11" s="1013"/>
      <c r="J11" s="1013"/>
      <c r="K11" s="1013"/>
      <c r="L11" s="1013"/>
      <c r="M11" s="1013"/>
      <c r="N11" s="1014"/>
      <c r="O11" s="1015"/>
      <c r="P11" s="832"/>
      <c r="Q11" s="831"/>
      <c r="R11" s="831"/>
      <c r="S11" s="831"/>
      <c r="T11" s="831"/>
      <c r="U11" s="831"/>
      <c r="V11" s="811"/>
    </row>
    <row r="12" spans="1:22" ht="14.25">
      <c r="A12" s="761">
        <v>2</v>
      </c>
      <c r="B12" s="762" t="s">
        <v>671</v>
      </c>
      <c r="C12" s="1011">
        <v>0</v>
      </c>
      <c r="D12" s="1012">
        <v>40</v>
      </c>
      <c r="E12" s="1013">
        <f t="shared" si="0"/>
        <v>0</v>
      </c>
      <c r="F12" s="1013">
        <v>0</v>
      </c>
      <c r="G12" s="1013">
        <v>0</v>
      </c>
      <c r="H12" s="1013">
        <v>0</v>
      </c>
      <c r="I12" s="1013"/>
      <c r="J12" s="1013"/>
      <c r="K12" s="1013"/>
      <c r="L12" s="1013"/>
      <c r="M12" s="1013"/>
      <c r="N12" s="1014"/>
      <c r="O12" s="1015"/>
      <c r="P12" s="832"/>
      <c r="Q12" s="831"/>
      <c r="R12" s="831"/>
      <c r="S12" s="831"/>
      <c r="T12" s="831"/>
      <c r="U12" s="831"/>
      <c r="V12" s="811"/>
    </row>
    <row r="13" spans="1:22" ht="15" customHeight="1">
      <c r="A13" s="761">
        <v>3</v>
      </c>
      <c r="B13" s="699" t="s">
        <v>844</v>
      </c>
      <c r="C13" s="1011">
        <v>0</v>
      </c>
      <c r="D13" s="1012">
        <v>40</v>
      </c>
      <c r="E13" s="1013">
        <f t="shared" si="0"/>
        <v>0</v>
      </c>
      <c r="F13" s="1013">
        <v>0</v>
      </c>
      <c r="G13" s="1013">
        <v>0</v>
      </c>
      <c r="H13" s="1013">
        <v>0</v>
      </c>
      <c r="I13" s="1013"/>
      <c r="J13" s="1013"/>
      <c r="K13" s="1013"/>
      <c r="L13" s="1013"/>
      <c r="M13" s="1013"/>
      <c r="N13" s="1014"/>
      <c r="O13" s="1015"/>
      <c r="P13" s="832"/>
      <c r="Q13" s="831"/>
      <c r="R13" s="831"/>
      <c r="S13" s="831"/>
      <c r="T13" s="831"/>
      <c r="U13" s="831"/>
      <c r="V13" s="811"/>
    </row>
    <row r="14" spans="1:22" s="755" customFormat="1" ht="14.25">
      <c r="A14" s="761">
        <v>4</v>
      </c>
      <c r="B14" s="763" t="s">
        <v>673</v>
      </c>
      <c r="C14" s="1011">
        <v>23983</v>
      </c>
      <c r="D14" s="1012">
        <v>40</v>
      </c>
      <c r="E14" s="1013">
        <f t="shared" si="0"/>
        <v>143.898</v>
      </c>
      <c r="F14" s="1013">
        <v>25.179650034746349</v>
      </c>
      <c r="G14" s="1013">
        <v>118.71834996525364</v>
      </c>
      <c r="H14" s="1013">
        <v>0</v>
      </c>
      <c r="I14" s="1013"/>
      <c r="J14" s="1013"/>
      <c r="K14" s="1013"/>
      <c r="L14" s="1013"/>
      <c r="M14" s="1013"/>
      <c r="N14" s="1014"/>
      <c r="O14" s="1015"/>
      <c r="P14" s="1016"/>
      <c r="Q14" s="831"/>
      <c r="R14" s="831"/>
      <c r="S14" s="831"/>
      <c r="T14" s="1017"/>
      <c r="U14" s="1017"/>
      <c r="V14" s="822"/>
    </row>
    <row r="15" spans="1:22" ht="14.25">
      <c r="A15" s="761">
        <v>5</v>
      </c>
      <c r="B15" s="764" t="s">
        <v>674</v>
      </c>
      <c r="C15" s="1011">
        <v>0</v>
      </c>
      <c r="D15" s="1012">
        <v>40</v>
      </c>
      <c r="E15" s="1013">
        <f t="shared" si="0"/>
        <v>0</v>
      </c>
      <c r="F15" s="1013">
        <v>0</v>
      </c>
      <c r="G15" s="1013">
        <v>0</v>
      </c>
      <c r="H15" s="1013">
        <v>0</v>
      </c>
      <c r="I15" s="1013"/>
      <c r="J15" s="1013"/>
      <c r="K15" s="1013"/>
      <c r="L15" s="1013"/>
      <c r="M15" s="1013"/>
      <c r="N15" s="1014"/>
      <c r="O15" s="1015"/>
      <c r="P15" s="832"/>
      <c r="Q15" s="831"/>
      <c r="R15" s="831"/>
      <c r="S15" s="831"/>
      <c r="T15" s="831"/>
      <c r="U15" s="831"/>
      <c r="V15" s="811"/>
    </row>
    <row r="16" spans="1:22" ht="14.25">
      <c r="A16" s="761">
        <v>6</v>
      </c>
      <c r="B16" s="764" t="s">
        <v>675</v>
      </c>
      <c r="C16" s="1011">
        <v>0</v>
      </c>
      <c r="D16" s="1012">
        <v>40</v>
      </c>
      <c r="E16" s="1013">
        <f t="shared" si="0"/>
        <v>0</v>
      </c>
      <c r="F16" s="1013">
        <v>0</v>
      </c>
      <c r="G16" s="1013">
        <v>0</v>
      </c>
      <c r="H16" s="1013">
        <v>0</v>
      </c>
      <c r="I16" s="1013"/>
      <c r="J16" s="1013"/>
      <c r="K16" s="1013"/>
      <c r="L16" s="1013"/>
      <c r="M16" s="1013"/>
      <c r="N16" s="1014"/>
      <c r="O16" s="1015"/>
      <c r="P16" s="832"/>
      <c r="Q16" s="831"/>
      <c r="R16" s="831"/>
      <c r="S16" s="831"/>
      <c r="T16" s="831"/>
      <c r="U16" s="831"/>
      <c r="V16" s="811"/>
    </row>
    <row r="17" spans="1:32" ht="14.25">
      <c r="A17" s="761">
        <v>7</v>
      </c>
      <c r="B17" s="764" t="s">
        <v>676</v>
      </c>
      <c r="C17" s="1011">
        <v>0</v>
      </c>
      <c r="D17" s="1012">
        <v>40</v>
      </c>
      <c r="E17" s="1013">
        <f t="shared" si="0"/>
        <v>0</v>
      </c>
      <c r="F17" s="1013">
        <v>0</v>
      </c>
      <c r="G17" s="1013">
        <v>0</v>
      </c>
      <c r="H17" s="1013">
        <v>0</v>
      </c>
      <c r="I17" s="1013"/>
      <c r="J17" s="1013"/>
      <c r="K17" s="1013"/>
      <c r="L17" s="1013"/>
      <c r="M17" s="1013"/>
      <c r="N17" s="1014"/>
      <c r="O17" s="1015"/>
      <c r="P17" s="832"/>
      <c r="Q17" s="831"/>
      <c r="R17" s="831"/>
      <c r="S17" s="831"/>
      <c r="T17" s="831"/>
      <c r="U17" s="831"/>
      <c r="V17" s="811"/>
    </row>
    <row r="18" spans="1:32" s="755" customFormat="1" ht="14.25">
      <c r="A18" s="761">
        <v>8</v>
      </c>
      <c r="B18" s="764" t="s">
        <v>677</v>
      </c>
      <c r="C18" s="1011">
        <v>31589</v>
      </c>
      <c r="D18" s="1012">
        <v>40</v>
      </c>
      <c r="E18" s="1013">
        <f t="shared" si="0"/>
        <v>189.53399999999996</v>
      </c>
      <c r="F18" s="1013">
        <v>33.168949984172201</v>
      </c>
      <c r="G18" s="1013">
        <v>156.36505001582776</v>
      </c>
      <c r="H18" s="1013">
        <v>0</v>
      </c>
      <c r="I18" s="1013"/>
      <c r="J18" s="1013"/>
      <c r="K18" s="1013"/>
      <c r="L18" s="1013"/>
      <c r="M18" s="1013"/>
      <c r="N18" s="1014"/>
      <c r="O18" s="1015"/>
      <c r="P18" s="1016"/>
      <c r="Q18" s="831"/>
      <c r="R18" s="831"/>
      <c r="S18" s="831"/>
      <c r="T18" s="1017"/>
      <c r="U18" s="1017"/>
      <c r="V18" s="822"/>
    </row>
    <row r="19" spans="1:32" ht="14.25">
      <c r="A19" s="761">
        <v>9</v>
      </c>
      <c r="B19" s="764" t="s">
        <v>678</v>
      </c>
      <c r="C19" s="1011">
        <v>0</v>
      </c>
      <c r="D19" s="1012">
        <v>40</v>
      </c>
      <c r="E19" s="1013">
        <f t="shared" si="0"/>
        <v>0</v>
      </c>
      <c r="F19" s="1013">
        <v>0</v>
      </c>
      <c r="G19" s="1013">
        <v>0</v>
      </c>
      <c r="H19" s="1013">
        <v>0</v>
      </c>
      <c r="I19" s="1013"/>
      <c r="J19" s="1013"/>
      <c r="K19" s="1013"/>
      <c r="L19" s="1013"/>
      <c r="M19" s="1013"/>
      <c r="N19" s="1014"/>
      <c r="O19" s="1015"/>
      <c r="P19" s="832"/>
      <c r="Q19" s="831"/>
      <c r="R19" s="831"/>
      <c r="S19" s="831"/>
      <c r="T19" s="831"/>
      <c r="U19" s="831"/>
      <c r="V19" s="811"/>
    </row>
    <row r="20" spans="1:32" ht="14.25">
      <c r="A20" s="761">
        <v>10</v>
      </c>
      <c r="B20" s="764" t="s">
        <v>679</v>
      </c>
      <c r="C20" s="1011">
        <v>0</v>
      </c>
      <c r="D20" s="1012">
        <v>40</v>
      </c>
      <c r="E20" s="1013">
        <f t="shared" si="0"/>
        <v>0</v>
      </c>
      <c r="F20" s="1013">
        <v>0</v>
      </c>
      <c r="G20" s="1013">
        <v>0</v>
      </c>
      <c r="H20" s="1013">
        <v>0</v>
      </c>
      <c r="I20" s="1013"/>
      <c r="J20" s="1013"/>
      <c r="K20" s="1013"/>
      <c r="L20" s="1013"/>
      <c r="M20" s="1013"/>
      <c r="N20" s="1014"/>
      <c r="O20" s="1015"/>
      <c r="P20" s="832"/>
      <c r="Q20" s="831"/>
      <c r="R20" s="831"/>
      <c r="S20" s="831"/>
      <c r="T20" s="831"/>
      <c r="U20" s="831"/>
      <c r="V20" s="811"/>
    </row>
    <row r="21" spans="1:32" s="755" customFormat="1" ht="14.25">
      <c r="A21" s="761">
        <v>11</v>
      </c>
      <c r="B21" s="764" t="s">
        <v>680</v>
      </c>
      <c r="C21" s="1011">
        <v>4319</v>
      </c>
      <c r="D21" s="1012">
        <v>40</v>
      </c>
      <c r="E21" s="1013">
        <f t="shared" si="0"/>
        <v>25.914000000000005</v>
      </c>
      <c r="F21" s="1013">
        <v>4.5389490740740746</v>
      </c>
      <c r="G21" s="1013">
        <v>21.37505092592593</v>
      </c>
      <c r="H21" s="1013">
        <v>0</v>
      </c>
      <c r="I21" s="1013"/>
      <c r="J21" s="1013"/>
      <c r="K21" s="1013"/>
      <c r="L21" s="1013"/>
      <c r="M21" s="1013"/>
      <c r="N21" s="1014"/>
      <c r="O21" s="1015"/>
      <c r="P21" s="1016"/>
      <c r="Q21" s="831"/>
      <c r="R21" s="831"/>
      <c r="S21" s="831"/>
      <c r="T21" s="1017"/>
      <c r="U21" s="1017"/>
      <c r="V21" s="822"/>
    </row>
    <row r="22" spans="1:32" ht="14.25">
      <c r="A22" s="761">
        <v>12</v>
      </c>
      <c r="B22" s="764" t="s">
        <v>681</v>
      </c>
      <c r="C22" s="1011">
        <v>0</v>
      </c>
      <c r="D22" s="1012">
        <v>40</v>
      </c>
      <c r="E22" s="1013">
        <f t="shared" si="0"/>
        <v>0</v>
      </c>
      <c r="F22" s="1013">
        <v>0</v>
      </c>
      <c r="G22" s="1013">
        <v>0</v>
      </c>
      <c r="H22" s="1013">
        <v>0</v>
      </c>
      <c r="I22" s="1013"/>
      <c r="J22" s="1013"/>
      <c r="K22" s="1013"/>
      <c r="L22" s="1013"/>
      <c r="M22" s="1013"/>
      <c r="N22" s="1014"/>
      <c r="O22" s="1015"/>
      <c r="P22" s="832"/>
      <c r="Q22" s="831"/>
      <c r="R22" s="831"/>
      <c r="S22" s="831"/>
      <c r="T22" s="831"/>
      <c r="U22" s="831"/>
      <c r="V22" s="811"/>
    </row>
    <row r="23" spans="1:32" s="755" customFormat="1" ht="14.25">
      <c r="A23" s="761">
        <v>13</v>
      </c>
      <c r="B23" s="764" t="s">
        <v>682</v>
      </c>
      <c r="C23" s="1011">
        <v>44073</v>
      </c>
      <c r="D23" s="1012">
        <v>40</v>
      </c>
      <c r="E23" s="1013">
        <f t="shared" si="0"/>
        <v>264.43800000000005</v>
      </c>
      <c r="F23" s="1013">
        <v>44.904701707635418</v>
      </c>
      <c r="G23" s="1013">
        <v>219.53329829236461</v>
      </c>
      <c r="H23" s="1013">
        <v>0</v>
      </c>
      <c r="I23" s="1013"/>
      <c r="J23" s="1013"/>
      <c r="K23" s="1013"/>
      <c r="L23" s="1013"/>
      <c r="M23" s="1013"/>
      <c r="N23" s="1014"/>
      <c r="O23" s="1015"/>
      <c r="P23" s="1016"/>
      <c r="Q23" s="831"/>
      <c r="R23" s="831"/>
      <c r="S23" s="831"/>
      <c r="T23" s="1017"/>
      <c r="U23" s="1017"/>
      <c r="V23" s="822"/>
      <c r="W23" s="1018"/>
      <c r="X23" s="822"/>
      <c r="Y23" s="822"/>
      <c r="Z23" s="822"/>
      <c r="AA23" s="822"/>
      <c r="AE23" s="822"/>
      <c r="AF23" s="822"/>
    </row>
    <row r="24" spans="1:32" s="755" customFormat="1" ht="14.25">
      <c r="A24" s="761">
        <v>14</v>
      </c>
      <c r="B24" s="764" t="s">
        <v>683</v>
      </c>
      <c r="C24" s="1011">
        <v>11042</v>
      </c>
      <c r="D24" s="1012">
        <v>40</v>
      </c>
      <c r="E24" s="1013">
        <f t="shared" si="0"/>
        <v>66.251999999999981</v>
      </c>
      <c r="F24" s="1013">
        <v>11.590349886792451</v>
      </c>
      <c r="G24" s="1013">
        <v>54.661650113207536</v>
      </c>
      <c r="H24" s="1013">
        <v>0</v>
      </c>
      <c r="I24" s="1013"/>
      <c r="J24" s="1013"/>
      <c r="K24" s="1013"/>
      <c r="L24" s="1013"/>
      <c r="M24" s="1013"/>
      <c r="N24" s="1014"/>
      <c r="O24" s="1015"/>
      <c r="P24" s="1016"/>
      <c r="Q24" s="831"/>
      <c r="R24" s="831"/>
      <c r="S24" s="831"/>
      <c r="T24" s="1017"/>
      <c r="U24" s="1017"/>
      <c r="V24" s="822"/>
    </row>
    <row r="25" spans="1:32" ht="14.25">
      <c r="A25" s="761">
        <v>15</v>
      </c>
      <c r="B25" s="764" t="s">
        <v>684</v>
      </c>
      <c r="C25" s="1011">
        <v>0</v>
      </c>
      <c r="D25" s="1012">
        <v>40</v>
      </c>
      <c r="E25" s="1013">
        <f t="shared" si="0"/>
        <v>0</v>
      </c>
      <c r="F25" s="1013">
        <v>0</v>
      </c>
      <c r="G25" s="1013">
        <v>0</v>
      </c>
      <c r="H25" s="1013">
        <v>0</v>
      </c>
      <c r="I25" s="1013"/>
      <c r="J25" s="1013"/>
      <c r="K25" s="1013"/>
      <c r="L25" s="1013"/>
      <c r="M25" s="1013"/>
      <c r="N25" s="1014"/>
      <c r="O25" s="1015"/>
      <c r="P25" s="832"/>
      <c r="Q25" s="831"/>
      <c r="R25" s="831"/>
      <c r="S25" s="831"/>
      <c r="T25" s="831"/>
      <c r="U25" s="831"/>
      <c r="V25" s="811"/>
    </row>
    <row r="26" spans="1:32" ht="14.25">
      <c r="A26" s="761">
        <v>16</v>
      </c>
      <c r="B26" s="764" t="s">
        <v>685</v>
      </c>
      <c r="C26" s="1011">
        <v>0</v>
      </c>
      <c r="D26" s="1012">
        <v>40</v>
      </c>
      <c r="E26" s="1013">
        <f t="shared" si="0"/>
        <v>0</v>
      </c>
      <c r="F26" s="1013">
        <v>0</v>
      </c>
      <c r="G26" s="1013">
        <v>0</v>
      </c>
      <c r="H26" s="1013">
        <v>0</v>
      </c>
      <c r="I26" s="1013"/>
      <c r="J26" s="1013"/>
      <c r="K26" s="1013"/>
      <c r="L26" s="1013"/>
      <c r="M26" s="1013"/>
      <c r="N26" s="1014"/>
      <c r="O26" s="1015"/>
      <c r="P26" s="832"/>
      <c r="Q26" s="831"/>
      <c r="R26" s="831"/>
      <c r="S26" s="831"/>
      <c r="T26" s="831"/>
      <c r="U26" s="831"/>
      <c r="V26" s="811"/>
    </row>
    <row r="27" spans="1:32" ht="14.25">
      <c r="A27" s="761">
        <v>17</v>
      </c>
      <c r="B27" s="764" t="s">
        <v>686</v>
      </c>
      <c r="C27" s="1011">
        <v>0</v>
      </c>
      <c r="D27" s="1012">
        <v>40</v>
      </c>
      <c r="E27" s="1013">
        <f t="shared" si="0"/>
        <v>0</v>
      </c>
      <c r="F27" s="1013">
        <v>0</v>
      </c>
      <c r="G27" s="1013">
        <v>0</v>
      </c>
      <c r="H27" s="1013">
        <v>0</v>
      </c>
      <c r="I27" s="1013"/>
      <c r="J27" s="1013"/>
      <c r="K27" s="1013"/>
      <c r="L27" s="1013"/>
      <c r="M27" s="1013"/>
      <c r="N27" s="1014"/>
      <c r="O27" s="1015"/>
      <c r="P27" s="832"/>
      <c r="Q27" s="831"/>
      <c r="R27" s="831"/>
      <c r="S27" s="831"/>
      <c r="T27" s="831"/>
      <c r="U27" s="831"/>
      <c r="V27" s="811"/>
    </row>
    <row r="28" spans="1:32" ht="14.25">
      <c r="A28" s="761">
        <v>18</v>
      </c>
      <c r="B28" s="764" t="s">
        <v>687</v>
      </c>
      <c r="C28" s="1011">
        <v>0</v>
      </c>
      <c r="D28" s="1012">
        <v>40</v>
      </c>
      <c r="E28" s="1013">
        <f t="shared" si="0"/>
        <v>0</v>
      </c>
      <c r="F28" s="1013">
        <v>0</v>
      </c>
      <c r="G28" s="1013">
        <v>0</v>
      </c>
      <c r="H28" s="1013">
        <v>0</v>
      </c>
      <c r="I28" s="1013"/>
      <c r="J28" s="1013"/>
      <c r="K28" s="1013"/>
      <c r="L28" s="1013"/>
      <c r="M28" s="1013"/>
      <c r="N28" s="1014"/>
      <c r="O28" s="1015"/>
      <c r="P28" s="832"/>
      <c r="Q28" s="831"/>
      <c r="R28" s="831"/>
      <c r="S28" s="831"/>
      <c r="T28" s="831"/>
      <c r="U28" s="831"/>
      <c r="V28" s="811"/>
    </row>
    <row r="29" spans="1:32" s="755" customFormat="1" ht="13.5" customHeight="1">
      <c r="A29" s="761">
        <v>19</v>
      </c>
      <c r="B29" s="764" t="s">
        <v>688</v>
      </c>
      <c r="C29" s="1011">
        <v>14130</v>
      </c>
      <c r="D29" s="1012">
        <v>40</v>
      </c>
      <c r="E29" s="1013">
        <f t="shared" si="0"/>
        <v>84.78</v>
      </c>
      <c r="F29" s="1013">
        <v>24.630000000000003</v>
      </c>
      <c r="G29" s="1013">
        <v>60.15</v>
      </c>
      <c r="H29" s="1013">
        <v>0</v>
      </c>
      <c r="I29" s="1013"/>
      <c r="J29" s="1013"/>
      <c r="K29" s="1013"/>
      <c r="L29" s="1013"/>
      <c r="M29" s="1013"/>
      <c r="N29" s="1014"/>
      <c r="O29" s="1015"/>
      <c r="P29" s="1016"/>
      <c r="Q29" s="831"/>
      <c r="R29" s="831"/>
      <c r="S29" s="831"/>
      <c r="T29" s="1017"/>
      <c r="U29" s="1017"/>
      <c r="V29" s="822"/>
      <c r="W29" s="1018"/>
      <c r="X29" s="822"/>
      <c r="Y29" s="822"/>
      <c r="Z29" s="822"/>
      <c r="AA29" s="822"/>
      <c r="AE29" s="822"/>
      <c r="AF29" s="822"/>
    </row>
    <row r="30" spans="1:32" ht="14.25">
      <c r="A30" s="761">
        <v>20</v>
      </c>
      <c r="B30" s="764" t="s">
        <v>689</v>
      </c>
      <c r="C30" s="1011">
        <v>0</v>
      </c>
      <c r="D30" s="1012">
        <v>40</v>
      </c>
      <c r="E30" s="1013">
        <f t="shared" si="0"/>
        <v>0</v>
      </c>
      <c r="F30" s="1013">
        <v>0</v>
      </c>
      <c r="G30" s="1013">
        <v>0</v>
      </c>
      <c r="H30" s="1013">
        <v>0</v>
      </c>
      <c r="I30" s="1013"/>
      <c r="J30" s="1013"/>
      <c r="K30" s="1013"/>
      <c r="L30" s="1013"/>
      <c r="M30" s="1013"/>
      <c r="N30" s="1014"/>
      <c r="O30" s="1015"/>
      <c r="P30" s="832"/>
      <c r="Q30" s="831"/>
      <c r="R30" s="831"/>
      <c r="S30" s="831"/>
      <c r="T30" s="831"/>
      <c r="U30" s="831"/>
      <c r="V30" s="811"/>
    </row>
    <row r="31" spans="1:32" ht="14.25">
      <c r="A31" s="761">
        <v>21</v>
      </c>
      <c r="B31" s="764" t="s">
        <v>690</v>
      </c>
      <c r="C31" s="1011">
        <v>0</v>
      </c>
      <c r="D31" s="1012">
        <v>40</v>
      </c>
      <c r="E31" s="1013">
        <f t="shared" si="0"/>
        <v>0</v>
      </c>
      <c r="F31" s="1013">
        <v>0</v>
      </c>
      <c r="G31" s="1013">
        <v>0</v>
      </c>
      <c r="H31" s="1013">
        <v>0</v>
      </c>
      <c r="I31" s="1013"/>
      <c r="J31" s="1013"/>
      <c r="K31" s="1013"/>
      <c r="L31" s="1013"/>
      <c r="M31" s="1013"/>
      <c r="N31" s="1014"/>
      <c r="O31" s="1015"/>
      <c r="P31" s="832"/>
      <c r="Q31" s="831"/>
      <c r="R31" s="831"/>
      <c r="S31" s="831"/>
      <c r="T31" s="831"/>
      <c r="U31" s="831"/>
      <c r="V31" s="811"/>
    </row>
    <row r="32" spans="1:32" ht="13.5" customHeight="1">
      <c r="A32" s="761">
        <v>22</v>
      </c>
      <c r="B32" s="764" t="s">
        <v>691</v>
      </c>
      <c r="C32" s="1011">
        <v>0</v>
      </c>
      <c r="D32" s="1012">
        <v>40</v>
      </c>
      <c r="E32" s="1013">
        <f t="shared" si="0"/>
        <v>0</v>
      </c>
      <c r="F32" s="1013">
        <v>0</v>
      </c>
      <c r="G32" s="1013">
        <v>0</v>
      </c>
      <c r="H32" s="1013">
        <v>0</v>
      </c>
      <c r="I32" s="1013"/>
      <c r="J32" s="1013"/>
      <c r="K32" s="1013"/>
      <c r="L32" s="1013"/>
      <c r="M32" s="1013"/>
      <c r="N32" s="1014"/>
      <c r="O32" s="1015"/>
      <c r="P32" s="832"/>
      <c r="Q32" s="831"/>
      <c r="R32" s="831"/>
      <c r="S32" s="831"/>
      <c r="T32" s="831"/>
      <c r="U32" s="831"/>
      <c r="V32" s="811"/>
    </row>
    <row r="33" spans="1:32" ht="14.25">
      <c r="A33" s="761">
        <v>23</v>
      </c>
      <c r="B33" s="764" t="s">
        <v>692</v>
      </c>
      <c r="C33" s="1011">
        <v>0</v>
      </c>
      <c r="D33" s="1012">
        <v>40</v>
      </c>
      <c r="E33" s="1013">
        <f t="shared" si="0"/>
        <v>0</v>
      </c>
      <c r="F33" s="1013">
        <v>0</v>
      </c>
      <c r="G33" s="1013">
        <v>0</v>
      </c>
      <c r="H33" s="1013">
        <v>0</v>
      </c>
      <c r="I33" s="1013"/>
      <c r="J33" s="1013"/>
      <c r="K33" s="1013"/>
      <c r="L33" s="1013"/>
      <c r="M33" s="1013"/>
      <c r="N33" s="1014"/>
      <c r="O33" s="1015"/>
      <c r="P33" s="832"/>
      <c r="Q33" s="831"/>
      <c r="R33" s="831"/>
      <c r="S33" s="831"/>
      <c r="T33" s="831"/>
      <c r="U33" s="831"/>
      <c r="V33" s="811"/>
    </row>
    <row r="34" spans="1:32" ht="14.25">
      <c r="A34" s="761">
        <v>24</v>
      </c>
      <c r="B34" s="764" t="s">
        <v>715</v>
      </c>
      <c r="C34" s="1011">
        <v>0</v>
      </c>
      <c r="D34" s="1012">
        <v>40</v>
      </c>
      <c r="E34" s="1013">
        <f t="shared" si="0"/>
        <v>0</v>
      </c>
      <c r="F34" s="1013">
        <v>0</v>
      </c>
      <c r="G34" s="1013">
        <v>0</v>
      </c>
      <c r="H34" s="1013">
        <v>0</v>
      </c>
      <c r="I34" s="1013"/>
      <c r="J34" s="1013"/>
      <c r="K34" s="1013"/>
      <c r="L34" s="1013"/>
      <c r="M34" s="1013"/>
      <c r="N34" s="1014"/>
      <c r="O34" s="1015"/>
      <c r="P34" s="832"/>
      <c r="Q34" s="831"/>
      <c r="R34" s="831"/>
      <c r="S34" s="831"/>
      <c r="T34" s="831"/>
      <c r="U34" s="831"/>
      <c r="V34" s="811"/>
    </row>
    <row r="35" spans="1:32" ht="14.25">
      <c r="A35" s="761">
        <v>25</v>
      </c>
      <c r="B35" s="764" t="s">
        <v>693</v>
      </c>
      <c r="C35" s="1011">
        <v>0</v>
      </c>
      <c r="D35" s="1012">
        <v>40</v>
      </c>
      <c r="E35" s="1013">
        <f t="shared" si="0"/>
        <v>0</v>
      </c>
      <c r="F35" s="1013">
        <v>0</v>
      </c>
      <c r="G35" s="1013">
        <v>0</v>
      </c>
      <c r="H35" s="1013">
        <v>0</v>
      </c>
      <c r="I35" s="1013"/>
      <c r="J35" s="1013"/>
      <c r="K35" s="1013"/>
      <c r="L35" s="1013"/>
      <c r="M35" s="1013"/>
      <c r="N35" s="1014"/>
      <c r="O35" s="1015"/>
      <c r="P35" s="832"/>
      <c r="Q35" s="831"/>
      <c r="R35" s="831"/>
      <c r="S35" s="831"/>
      <c r="T35" s="831"/>
      <c r="U35" s="831"/>
      <c r="V35" s="811"/>
    </row>
    <row r="36" spans="1:32" ht="14.25">
      <c r="A36" s="761">
        <v>26</v>
      </c>
      <c r="B36" s="764" t="s">
        <v>694</v>
      </c>
      <c r="C36" s="1011">
        <v>0</v>
      </c>
      <c r="D36" s="1012">
        <v>40</v>
      </c>
      <c r="E36" s="1013">
        <f t="shared" si="0"/>
        <v>0</v>
      </c>
      <c r="F36" s="1013">
        <v>0</v>
      </c>
      <c r="G36" s="1013">
        <v>0</v>
      </c>
      <c r="H36" s="1013">
        <v>0</v>
      </c>
      <c r="I36" s="1013"/>
      <c r="J36" s="1013"/>
      <c r="K36" s="1013"/>
      <c r="L36" s="1013"/>
      <c r="M36" s="1013"/>
      <c r="N36" s="1014"/>
      <c r="O36" s="1015"/>
      <c r="P36" s="832"/>
      <c r="Q36" s="831"/>
      <c r="R36" s="831"/>
      <c r="S36" s="831"/>
      <c r="T36" s="831"/>
      <c r="U36" s="831"/>
      <c r="V36" s="811"/>
    </row>
    <row r="37" spans="1:32" ht="14.25">
      <c r="A37" s="761">
        <v>27</v>
      </c>
      <c r="B37" s="764" t="s">
        <v>695</v>
      </c>
      <c r="C37" s="1011">
        <v>0</v>
      </c>
      <c r="D37" s="1012">
        <v>40</v>
      </c>
      <c r="E37" s="1013">
        <f t="shared" si="0"/>
        <v>0</v>
      </c>
      <c r="F37" s="1013">
        <v>0</v>
      </c>
      <c r="G37" s="1013">
        <v>0</v>
      </c>
      <c r="H37" s="1013">
        <v>0</v>
      </c>
      <c r="I37" s="1013"/>
      <c r="J37" s="1013"/>
      <c r="K37" s="1013"/>
      <c r="L37" s="1013"/>
      <c r="M37" s="1013"/>
      <c r="N37" s="1014"/>
      <c r="O37" s="1015"/>
      <c r="P37" s="832"/>
      <c r="Q37" s="831"/>
      <c r="R37" s="831"/>
      <c r="S37" s="831"/>
      <c r="T37" s="831"/>
      <c r="U37" s="831"/>
      <c r="V37" s="811"/>
    </row>
    <row r="38" spans="1:32" ht="14.25">
      <c r="A38" s="761">
        <v>28</v>
      </c>
      <c r="B38" s="764" t="s">
        <v>696</v>
      </c>
      <c r="C38" s="1011">
        <v>0</v>
      </c>
      <c r="D38" s="1012">
        <v>40</v>
      </c>
      <c r="E38" s="1013">
        <f t="shared" si="0"/>
        <v>0</v>
      </c>
      <c r="F38" s="1013">
        <v>0</v>
      </c>
      <c r="G38" s="1013">
        <v>0</v>
      </c>
      <c r="H38" s="1013">
        <v>0</v>
      </c>
      <c r="I38" s="1013"/>
      <c r="J38" s="1013"/>
      <c r="K38" s="1013"/>
      <c r="L38" s="1013"/>
      <c r="M38" s="1013"/>
      <c r="N38" s="1014"/>
      <c r="O38" s="1015"/>
      <c r="P38" s="832"/>
      <c r="Q38" s="831"/>
      <c r="R38" s="831"/>
      <c r="S38" s="831"/>
      <c r="T38" s="831"/>
      <c r="U38" s="831"/>
      <c r="V38" s="811"/>
    </row>
    <row r="39" spans="1:32" ht="14.25">
      <c r="A39" s="761">
        <v>29</v>
      </c>
      <c r="B39" s="764" t="s">
        <v>716</v>
      </c>
      <c r="C39" s="1011">
        <v>0</v>
      </c>
      <c r="D39" s="1012">
        <v>40</v>
      </c>
      <c r="E39" s="1013">
        <f t="shared" si="0"/>
        <v>0</v>
      </c>
      <c r="F39" s="1013">
        <v>0</v>
      </c>
      <c r="G39" s="1013">
        <v>0</v>
      </c>
      <c r="H39" s="1013">
        <v>0</v>
      </c>
      <c r="I39" s="1013"/>
      <c r="J39" s="1013"/>
      <c r="K39" s="1013"/>
      <c r="L39" s="1013"/>
      <c r="M39" s="1013"/>
      <c r="N39" s="1014"/>
      <c r="O39" s="1015"/>
      <c r="P39" s="832"/>
      <c r="Q39" s="831"/>
      <c r="R39" s="831"/>
      <c r="S39" s="831"/>
      <c r="T39" s="831"/>
      <c r="U39" s="831"/>
      <c r="V39" s="811"/>
    </row>
    <row r="40" spans="1:32" s="755" customFormat="1" ht="14.25">
      <c r="A40" s="761">
        <v>30</v>
      </c>
      <c r="B40" s="764" t="s">
        <v>697</v>
      </c>
      <c r="C40" s="1011">
        <v>42859</v>
      </c>
      <c r="D40" s="1012">
        <v>40</v>
      </c>
      <c r="E40" s="1013">
        <f t="shared" si="0"/>
        <v>257.154</v>
      </c>
      <c r="F40" s="1013">
        <v>43.664101625850613</v>
      </c>
      <c r="G40" s="1013">
        <v>213.48989837414936</v>
      </c>
      <c r="H40" s="1013">
        <v>0</v>
      </c>
      <c r="I40" s="1013"/>
      <c r="J40" s="1013"/>
      <c r="K40" s="1013"/>
      <c r="L40" s="1013"/>
      <c r="M40" s="1013"/>
      <c r="N40" s="1014"/>
      <c r="O40" s="1015"/>
      <c r="P40" s="1016"/>
      <c r="Q40" s="831"/>
      <c r="R40" s="831"/>
      <c r="S40" s="831"/>
      <c r="T40" s="1017"/>
      <c r="U40" s="1017"/>
      <c r="V40" s="822"/>
      <c r="W40" s="1018"/>
      <c r="X40" s="822"/>
      <c r="Y40" s="822"/>
      <c r="Z40" s="822"/>
      <c r="AA40" s="822"/>
      <c r="AE40" s="822"/>
      <c r="AF40" s="822"/>
    </row>
    <row r="41" spans="1:32" ht="14.25">
      <c r="A41" s="761">
        <v>31</v>
      </c>
      <c r="B41" s="764" t="s">
        <v>698</v>
      </c>
      <c r="C41" s="1011">
        <v>0</v>
      </c>
      <c r="D41" s="1012">
        <v>40</v>
      </c>
      <c r="E41" s="1013">
        <f t="shared" si="0"/>
        <v>0</v>
      </c>
      <c r="F41" s="1013">
        <v>0</v>
      </c>
      <c r="G41" s="1013">
        <v>0</v>
      </c>
      <c r="H41" s="1013">
        <v>0</v>
      </c>
      <c r="I41" s="1013"/>
      <c r="J41" s="1013"/>
      <c r="K41" s="1013"/>
      <c r="L41" s="1013"/>
      <c r="M41" s="1013"/>
      <c r="N41" s="1014"/>
      <c r="O41" s="1015"/>
      <c r="P41" s="832"/>
      <c r="Q41" s="831"/>
      <c r="R41" s="831"/>
      <c r="S41" s="831"/>
      <c r="T41" s="831"/>
      <c r="U41" s="831"/>
      <c r="V41" s="811"/>
    </row>
    <row r="42" spans="1:32" ht="14.25">
      <c r="A42" s="761">
        <v>32</v>
      </c>
      <c r="B42" s="764" t="s">
        <v>699</v>
      </c>
      <c r="C42" s="1011">
        <v>0</v>
      </c>
      <c r="D42" s="1012">
        <v>40</v>
      </c>
      <c r="E42" s="1013">
        <f t="shared" si="0"/>
        <v>0</v>
      </c>
      <c r="F42" s="1013">
        <v>0</v>
      </c>
      <c r="G42" s="1013">
        <v>0</v>
      </c>
      <c r="H42" s="1013">
        <v>0</v>
      </c>
      <c r="I42" s="1013"/>
      <c r="J42" s="1013"/>
      <c r="K42" s="1013"/>
      <c r="L42" s="1013"/>
      <c r="M42" s="1013"/>
      <c r="N42" s="1014"/>
      <c r="O42" s="1015"/>
      <c r="P42" s="832"/>
      <c r="Q42" s="831"/>
      <c r="R42" s="831"/>
      <c r="S42" s="831"/>
      <c r="T42" s="831"/>
      <c r="U42" s="831"/>
      <c r="V42" s="811"/>
    </row>
    <row r="43" spans="1:32" s="755" customFormat="1" ht="14.25">
      <c r="A43" s="761">
        <v>33</v>
      </c>
      <c r="B43" s="764" t="s">
        <v>700</v>
      </c>
      <c r="C43" s="1011">
        <v>33467</v>
      </c>
      <c r="D43" s="1012">
        <v>40</v>
      </c>
      <c r="E43" s="1013">
        <f t="shared" si="0"/>
        <v>200.80199999999999</v>
      </c>
      <c r="F43" s="1013">
        <v>34.100339641434267</v>
      </c>
      <c r="G43" s="1013">
        <v>166.70166035856573</v>
      </c>
      <c r="H43" s="1013">
        <v>0</v>
      </c>
      <c r="I43" s="1013"/>
      <c r="J43" s="1013"/>
      <c r="K43" s="1013"/>
      <c r="L43" s="1013"/>
      <c r="M43" s="1013"/>
      <c r="N43" s="1014"/>
      <c r="O43" s="1015"/>
      <c r="P43" s="1016"/>
      <c r="Q43" s="831"/>
      <c r="R43" s="831"/>
      <c r="S43" s="831"/>
      <c r="T43" s="1017"/>
      <c r="U43" s="1017"/>
      <c r="V43" s="822"/>
      <c r="W43" s="1018"/>
      <c r="X43" s="822"/>
      <c r="Y43" s="822"/>
      <c r="Z43" s="822"/>
      <c r="AA43" s="822"/>
      <c r="AE43" s="822"/>
      <c r="AF43" s="822"/>
    </row>
    <row r="44" spans="1:32" ht="14.25">
      <c r="A44" s="761">
        <v>34</v>
      </c>
      <c r="B44" s="764" t="s">
        <v>701</v>
      </c>
      <c r="C44" s="1011">
        <v>0</v>
      </c>
      <c r="D44" s="1012">
        <v>40</v>
      </c>
      <c r="E44" s="1013">
        <f t="shared" si="0"/>
        <v>0</v>
      </c>
      <c r="F44" s="1013">
        <v>0</v>
      </c>
      <c r="G44" s="1013">
        <v>0</v>
      </c>
      <c r="H44" s="1013">
        <v>0</v>
      </c>
      <c r="I44" s="1013"/>
      <c r="J44" s="1013"/>
      <c r="K44" s="1013"/>
      <c r="L44" s="1013"/>
      <c r="M44" s="1013"/>
      <c r="N44" s="1014"/>
      <c r="O44" s="1015"/>
      <c r="P44" s="832"/>
      <c r="Q44" s="831"/>
      <c r="R44" s="831"/>
      <c r="S44" s="831"/>
      <c r="T44" s="831"/>
      <c r="U44" s="831"/>
      <c r="V44" s="811"/>
    </row>
    <row r="45" spans="1:32" ht="13.5" customHeight="1">
      <c r="A45" s="761">
        <v>35</v>
      </c>
      <c r="B45" s="764" t="s">
        <v>702</v>
      </c>
      <c r="C45" s="1011">
        <v>0</v>
      </c>
      <c r="D45" s="1012">
        <v>40</v>
      </c>
      <c r="E45" s="1013">
        <f t="shared" si="0"/>
        <v>0</v>
      </c>
      <c r="F45" s="1013">
        <v>0</v>
      </c>
      <c r="G45" s="1013">
        <v>0</v>
      </c>
      <c r="H45" s="1013">
        <v>0</v>
      </c>
      <c r="I45" s="1013"/>
      <c r="J45" s="1013"/>
      <c r="K45" s="1013"/>
      <c r="L45" s="1013"/>
      <c r="M45" s="1013"/>
      <c r="N45" s="1014"/>
      <c r="O45" s="1015"/>
      <c r="P45" s="832"/>
      <c r="Q45" s="831"/>
      <c r="R45" s="831"/>
      <c r="S45" s="831"/>
      <c r="T45" s="831"/>
      <c r="U45" s="831"/>
      <c r="V45" s="811"/>
    </row>
    <row r="46" spans="1:32" ht="14.25">
      <c r="A46" s="761">
        <v>36</v>
      </c>
      <c r="B46" s="764" t="s">
        <v>717</v>
      </c>
      <c r="C46" s="1011">
        <v>0</v>
      </c>
      <c r="D46" s="1012">
        <v>40</v>
      </c>
      <c r="E46" s="1013">
        <f t="shared" si="0"/>
        <v>0</v>
      </c>
      <c r="F46" s="1013">
        <v>0</v>
      </c>
      <c r="G46" s="1013">
        <v>0</v>
      </c>
      <c r="H46" s="1013">
        <v>0</v>
      </c>
      <c r="I46" s="1013"/>
      <c r="J46" s="1013"/>
      <c r="K46" s="1013"/>
      <c r="L46" s="1013"/>
      <c r="M46" s="1013"/>
      <c r="N46" s="1014"/>
      <c r="O46" s="1015"/>
      <c r="P46" s="832"/>
      <c r="Q46" s="831"/>
      <c r="R46" s="831"/>
      <c r="S46" s="831"/>
      <c r="T46" s="831"/>
      <c r="U46" s="831"/>
      <c r="V46" s="811"/>
    </row>
    <row r="47" spans="1:32" ht="14.25">
      <c r="A47" s="761">
        <v>37</v>
      </c>
      <c r="B47" s="764" t="s">
        <v>703</v>
      </c>
      <c r="C47" s="1011">
        <v>0</v>
      </c>
      <c r="D47" s="1012">
        <v>40</v>
      </c>
      <c r="E47" s="1013">
        <f t="shared" si="0"/>
        <v>0</v>
      </c>
      <c r="F47" s="1013">
        <v>0</v>
      </c>
      <c r="G47" s="1013">
        <v>0</v>
      </c>
      <c r="H47" s="1013">
        <v>0</v>
      </c>
      <c r="I47" s="1013"/>
      <c r="J47" s="1013"/>
      <c r="K47" s="1013"/>
      <c r="L47" s="1013"/>
      <c r="M47" s="1013"/>
      <c r="N47" s="1014"/>
      <c r="O47" s="1015"/>
      <c r="P47" s="832"/>
      <c r="Q47" s="831"/>
      <c r="R47" s="831"/>
      <c r="S47" s="831"/>
      <c r="T47" s="831"/>
      <c r="U47" s="831"/>
      <c r="V47" s="811"/>
    </row>
    <row r="48" spans="1:32" s="755" customFormat="1" ht="14.25">
      <c r="A48" s="761">
        <v>38</v>
      </c>
      <c r="B48" s="764" t="s">
        <v>704</v>
      </c>
      <c r="C48" s="1011">
        <v>29599</v>
      </c>
      <c r="D48" s="1012">
        <v>40</v>
      </c>
      <c r="E48" s="1013">
        <f t="shared" si="0"/>
        <v>177.59399999999997</v>
      </c>
      <c r="F48" s="1013">
        <v>31.078949999999992</v>
      </c>
      <c r="G48" s="1013">
        <v>146.51504999999997</v>
      </c>
      <c r="H48" s="1013">
        <v>0</v>
      </c>
      <c r="I48" s="1013"/>
      <c r="J48" s="1013"/>
      <c r="K48" s="1013"/>
      <c r="L48" s="1013"/>
      <c r="M48" s="1013"/>
      <c r="N48" s="1014"/>
      <c r="O48" s="1015"/>
      <c r="P48" s="1016"/>
      <c r="Q48" s="831"/>
      <c r="R48" s="831"/>
      <c r="S48" s="831"/>
      <c r="T48" s="1017"/>
      <c r="U48" s="1017"/>
      <c r="V48" s="822"/>
    </row>
    <row r="49" spans="1:32" s="755" customFormat="1" ht="14.25">
      <c r="A49" s="761">
        <v>39</v>
      </c>
      <c r="B49" s="764" t="s">
        <v>705</v>
      </c>
      <c r="C49" s="1011">
        <v>58014</v>
      </c>
      <c r="D49" s="1012">
        <v>40</v>
      </c>
      <c r="E49" s="1013">
        <f t="shared" si="0"/>
        <v>348.084</v>
      </c>
      <c r="F49" s="1013">
        <v>348.084</v>
      </c>
      <c r="G49" s="1013">
        <v>0</v>
      </c>
      <c r="H49" s="1013">
        <v>0</v>
      </c>
      <c r="I49" s="1013"/>
      <c r="J49" s="1013"/>
      <c r="K49" s="1013"/>
      <c r="L49" s="1013"/>
      <c r="M49" s="1013"/>
      <c r="N49" s="1014"/>
      <c r="O49" s="1015"/>
      <c r="P49" s="1016"/>
      <c r="Q49" s="831"/>
      <c r="R49" s="831"/>
      <c r="S49" s="831"/>
      <c r="T49" s="1017"/>
      <c r="U49" s="1017"/>
      <c r="V49" s="822"/>
      <c r="W49" s="1018"/>
      <c r="X49" s="822"/>
      <c r="Y49" s="822"/>
      <c r="Z49" s="822"/>
      <c r="AA49" s="822"/>
      <c r="AE49" s="822"/>
      <c r="AF49" s="822"/>
    </row>
    <row r="50" spans="1:32" ht="14.25">
      <c r="A50" s="761">
        <v>40</v>
      </c>
      <c r="B50" s="764" t="s">
        <v>706</v>
      </c>
      <c r="C50" s="1011">
        <v>0</v>
      </c>
      <c r="D50" s="1012">
        <v>40</v>
      </c>
      <c r="E50" s="1013">
        <f t="shared" si="0"/>
        <v>0</v>
      </c>
      <c r="F50" s="1013">
        <v>0</v>
      </c>
      <c r="G50" s="1013">
        <v>0</v>
      </c>
      <c r="H50" s="1013">
        <v>0</v>
      </c>
      <c r="I50" s="1013"/>
      <c r="J50" s="1013"/>
      <c r="K50" s="1013"/>
      <c r="L50" s="1013"/>
      <c r="M50" s="1013"/>
      <c r="N50" s="1014"/>
      <c r="O50" s="1015"/>
      <c r="P50" s="832"/>
      <c r="Q50" s="831"/>
      <c r="R50" s="831"/>
      <c r="S50" s="831"/>
      <c r="T50" s="831"/>
      <c r="U50" s="831"/>
      <c r="V50" s="811"/>
    </row>
    <row r="51" spans="1:32" ht="14.25">
      <c r="A51" s="761">
        <v>41</v>
      </c>
      <c r="B51" s="764" t="s">
        <v>707</v>
      </c>
      <c r="C51" s="1011">
        <v>0</v>
      </c>
      <c r="D51" s="1012">
        <v>40</v>
      </c>
      <c r="E51" s="1013">
        <f t="shared" si="0"/>
        <v>0</v>
      </c>
      <c r="F51" s="1013">
        <v>0</v>
      </c>
      <c r="G51" s="1013">
        <v>0</v>
      </c>
      <c r="H51" s="1013">
        <v>0</v>
      </c>
      <c r="I51" s="1013"/>
      <c r="J51" s="1013"/>
      <c r="K51" s="1013"/>
      <c r="L51" s="1013"/>
      <c r="M51" s="1013"/>
      <c r="N51" s="1014"/>
      <c r="O51" s="1015"/>
      <c r="P51" s="832"/>
      <c r="Q51" s="831"/>
      <c r="R51" s="831"/>
      <c r="S51" s="831"/>
      <c r="T51" s="831"/>
      <c r="U51" s="831"/>
      <c r="V51" s="811"/>
    </row>
    <row r="52" spans="1:32" s="755" customFormat="1" ht="14.25">
      <c r="A52" s="761">
        <v>42</v>
      </c>
      <c r="B52" s="764" t="s">
        <v>708</v>
      </c>
      <c r="C52" s="1011">
        <v>16493</v>
      </c>
      <c r="D52" s="1012">
        <v>40</v>
      </c>
      <c r="E52" s="1013">
        <f t="shared" si="0"/>
        <v>98.957999999999984</v>
      </c>
      <c r="F52" s="1013">
        <v>17.319649959579625</v>
      </c>
      <c r="G52" s="1013">
        <v>81.638350040420363</v>
      </c>
      <c r="H52" s="1013">
        <v>0</v>
      </c>
      <c r="I52" s="1013"/>
      <c r="J52" s="1013"/>
      <c r="K52" s="1013"/>
      <c r="L52" s="1013"/>
      <c r="M52" s="1013"/>
      <c r="N52" s="1014"/>
      <c r="O52" s="1015"/>
      <c r="P52" s="1016"/>
      <c r="Q52" s="831"/>
      <c r="R52" s="831"/>
      <c r="S52" s="831"/>
      <c r="T52" s="1017"/>
      <c r="U52" s="1017"/>
      <c r="V52" s="822"/>
    </row>
    <row r="53" spans="1:32" s="755" customFormat="1" ht="14.25">
      <c r="A53" s="761">
        <v>43</v>
      </c>
      <c r="B53" s="764" t="s">
        <v>709</v>
      </c>
      <c r="C53" s="1011">
        <v>7568</v>
      </c>
      <c r="D53" s="1012">
        <v>40</v>
      </c>
      <c r="E53" s="1013">
        <f t="shared" si="0"/>
        <v>45.408000000000001</v>
      </c>
      <c r="F53" s="1013">
        <v>7.7196599867870521</v>
      </c>
      <c r="G53" s="1013">
        <v>37.688340013212951</v>
      </c>
      <c r="H53" s="1013">
        <v>0</v>
      </c>
      <c r="I53" s="1013"/>
      <c r="J53" s="1013"/>
      <c r="K53" s="1013"/>
      <c r="L53" s="1013"/>
      <c r="M53" s="1013"/>
      <c r="N53" s="1014"/>
      <c r="O53" s="1015"/>
      <c r="P53" s="1016"/>
      <c r="Q53" s="831"/>
      <c r="R53" s="831"/>
      <c r="S53" s="831"/>
      <c r="T53" s="1017"/>
      <c r="U53" s="1017"/>
      <c r="V53" s="822"/>
      <c r="W53" s="1018"/>
      <c r="X53" s="822"/>
      <c r="Y53" s="822"/>
      <c r="Z53" s="822"/>
      <c r="AA53" s="822"/>
      <c r="AE53" s="822"/>
      <c r="AF53" s="822"/>
    </row>
    <row r="54" spans="1:32" s="755" customFormat="1" ht="14.25">
      <c r="A54" s="761">
        <v>44</v>
      </c>
      <c r="B54" s="764" t="s">
        <v>710</v>
      </c>
      <c r="C54" s="1011">
        <v>20400</v>
      </c>
      <c r="D54" s="1012">
        <v>40</v>
      </c>
      <c r="E54" s="1013">
        <f t="shared" si="0"/>
        <v>122.4</v>
      </c>
      <c r="F54" s="1013">
        <v>21.42</v>
      </c>
      <c r="G54" s="1013">
        <v>100.98</v>
      </c>
      <c r="H54" s="1013">
        <v>0</v>
      </c>
      <c r="I54" s="1013"/>
      <c r="J54" s="1013"/>
      <c r="K54" s="1013"/>
      <c r="L54" s="1013"/>
      <c r="M54" s="1013"/>
      <c r="N54" s="1014"/>
      <c r="O54" s="1015"/>
      <c r="P54" s="1016"/>
      <c r="Q54" s="831"/>
      <c r="R54" s="831"/>
      <c r="S54" s="831"/>
      <c r="T54" s="1017"/>
      <c r="U54" s="1017"/>
      <c r="V54" s="822"/>
    </row>
    <row r="55" spans="1:32" s="755" customFormat="1" ht="14.25">
      <c r="A55" s="761">
        <v>45</v>
      </c>
      <c r="B55" s="764" t="s">
        <v>711</v>
      </c>
      <c r="C55" s="1011">
        <v>39027</v>
      </c>
      <c r="D55" s="1012">
        <v>40</v>
      </c>
      <c r="E55" s="1013">
        <f t="shared" si="0"/>
        <v>234.16200000000003</v>
      </c>
      <c r="F55" s="1013">
        <v>40.980350017082337</v>
      </c>
      <c r="G55" s="1013">
        <v>193.18164998291769</v>
      </c>
      <c r="H55" s="1013">
        <v>0</v>
      </c>
      <c r="I55" s="1013"/>
      <c r="J55" s="1013"/>
      <c r="K55" s="1013"/>
      <c r="L55" s="1013"/>
      <c r="M55" s="1013"/>
      <c r="N55" s="1014"/>
      <c r="O55" s="1015"/>
      <c r="P55" s="1016"/>
      <c r="Q55" s="831"/>
      <c r="R55" s="831"/>
      <c r="S55" s="831"/>
      <c r="T55" s="1017"/>
      <c r="U55" s="1017"/>
      <c r="V55" s="822"/>
    </row>
    <row r="56" spans="1:32" s="755" customFormat="1" ht="14.25">
      <c r="A56" s="761">
        <v>46</v>
      </c>
      <c r="B56" s="764" t="s">
        <v>712</v>
      </c>
      <c r="C56" s="1011">
        <v>44946</v>
      </c>
      <c r="D56" s="1012">
        <v>40</v>
      </c>
      <c r="E56" s="1013">
        <f t="shared" si="0"/>
        <v>269.67599999999999</v>
      </c>
      <c r="F56" s="1013">
        <v>269.67599999999999</v>
      </c>
      <c r="G56" s="1013">
        <v>0</v>
      </c>
      <c r="H56" s="1013">
        <v>0</v>
      </c>
      <c r="I56" s="1013"/>
      <c r="J56" s="1013"/>
      <c r="K56" s="1013"/>
      <c r="L56" s="1013"/>
      <c r="M56" s="1013"/>
      <c r="N56" s="1014"/>
      <c r="O56" s="1015"/>
      <c r="P56" s="1016"/>
      <c r="Q56" s="831"/>
      <c r="R56" s="831"/>
      <c r="S56" s="831"/>
      <c r="T56" s="1017"/>
      <c r="U56" s="1017"/>
      <c r="V56" s="822"/>
      <c r="W56" s="1018"/>
      <c r="X56" s="822"/>
      <c r="Y56" s="822"/>
      <c r="Z56" s="822"/>
      <c r="AA56" s="822"/>
      <c r="AE56" s="822"/>
      <c r="AF56" s="822"/>
    </row>
    <row r="57" spans="1:32" ht="14.25">
      <c r="A57" s="761">
        <v>47</v>
      </c>
      <c r="B57" s="764" t="s">
        <v>713</v>
      </c>
      <c r="C57" s="1011">
        <v>0</v>
      </c>
      <c r="D57" s="1012">
        <v>40</v>
      </c>
      <c r="E57" s="1013">
        <f t="shared" si="0"/>
        <v>0</v>
      </c>
      <c r="F57" s="1013">
        <v>0</v>
      </c>
      <c r="G57" s="1013">
        <v>0</v>
      </c>
      <c r="H57" s="1013">
        <v>0</v>
      </c>
      <c r="I57" s="1013"/>
      <c r="J57" s="1013"/>
      <c r="K57" s="1013"/>
      <c r="L57" s="1013"/>
      <c r="M57" s="1013"/>
      <c r="N57" s="1014"/>
      <c r="O57" s="1015"/>
      <c r="P57" s="832"/>
      <c r="Q57" s="831"/>
      <c r="R57" s="831"/>
      <c r="S57" s="831"/>
      <c r="T57" s="831"/>
      <c r="U57" s="831"/>
      <c r="V57" s="811"/>
    </row>
    <row r="58" spans="1:32" ht="14.25">
      <c r="A58" s="761">
        <v>48</v>
      </c>
      <c r="B58" s="764" t="s">
        <v>718</v>
      </c>
      <c r="C58" s="1011">
        <v>53973</v>
      </c>
      <c r="D58" s="1012">
        <v>40</v>
      </c>
      <c r="E58" s="1013">
        <f t="shared" si="0"/>
        <v>323.83800000000002</v>
      </c>
      <c r="F58" s="1013">
        <v>56.669650012351781</v>
      </c>
      <c r="G58" s="1013">
        <v>267.16834998764824</v>
      </c>
      <c r="H58" s="1013">
        <v>0</v>
      </c>
      <c r="I58" s="1013"/>
      <c r="J58" s="1013"/>
      <c r="K58" s="1013"/>
      <c r="L58" s="1013"/>
      <c r="M58" s="1013"/>
      <c r="N58" s="1014"/>
      <c r="O58" s="1015"/>
      <c r="P58" s="832"/>
      <c r="Q58" s="831"/>
      <c r="R58" s="831"/>
      <c r="S58" s="831"/>
      <c r="T58" s="831"/>
      <c r="U58" s="831"/>
      <c r="V58" s="811"/>
    </row>
    <row r="59" spans="1:32" ht="14.25">
      <c r="A59" s="761">
        <v>49</v>
      </c>
      <c r="B59" s="764" t="s">
        <v>719</v>
      </c>
      <c r="C59" s="1011">
        <v>0</v>
      </c>
      <c r="D59" s="1012">
        <v>40</v>
      </c>
      <c r="E59" s="1013">
        <f t="shared" si="0"/>
        <v>0</v>
      </c>
      <c r="F59" s="1013">
        <v>0</v>
      </c>
      <c r="G59" s="1013">
        <v>0</v>
      </c>
      <c r="H59" s="1013">
        <v>0</v>
      </c>
      <c r="I59" s="1013"/>
      <c r="J59" s="1013"/>
      <c r="K59" s="1013"/>
      <c r="L59" s="1013"/>
      <c r="M59" s="1013"/>
      <c r="N59" s="1014"/>
      <c r="O59" s="1015"/>
      <c r="P59" s="832"/>
      <c r="Q59" s="831"/>
      <c r="R59" s="831"/>
      <c r="S59" s="831"/>
      <c r="T59" s="831"/>
      <c r="U59" s="831"/>
      <c r="V59" s="811"/>
    </row>
    <row r="60" spans="1:32" ht="14.25">
      <c r="A60" s="761">
        <v>50</v>
      </c>
      <c r="B60" s="764" t="s">
        <v>714</v>
      </c>
      <c r="C60" s="1011">
        <v>6950</v>
      </c>
      <c r="D60" s="1012">
        <v>40</v>
      </c>
      <c r="E60" s="1013">
        <f t="shared" si="0"/>
        <v>41.70000000000001</v>
      </c>
      <c r="F60" s="1013">
        <v>7.3000000000000016</v>
      </c>
      <c r="G60" s="1013">
        <v>34.400000000000006</v>
      </c>
      <c r="H60" s="1013">
        <v>0</v>
      </c>
      <c r="I60" s="1013"/>
      <c r="J60" s="1013"/>
      <c r="K60" s="1013"/>
      <c r="L60" s="1013"/>
      <c r="M60" s="1013"/>
      <c r="N60" s="1014"/>
      <c r="O60" s="1015"/>
      <c r="P60" s="832"/>
      <c r="Q60" s="831"/>
      <c r="R60" s="831"/>
      <c r="S60" s="831"/>
      <c r="T60" s="831"/>
      <c r="U60" s="831"/>
      <c r="V60" s="811"/>
    </row>
    <row r="61" spans="1:32" s="755" customFormat="1" ht="14.25">
      <c r="A61" s="761">
        <v>51</v>
      </c>
      <c r="B61" s="764" t="s">
        <v>720</v>
      </c>
      <c r="C61" s="1011">
        <v>47822</v>
      </c>
      <c r="D61" s="1012">
        <v>40</v>
      </c>
      <c r="E61" s="1013">
        <f t="shared" si="0"/>
        <v>286.93200000000002</v>
      </c>
      <c r="F61" s="1013">
        <v>50.210349980831566</v>
      </c>
      <c r="G61" s="1013">
        <v>236.72165001916844</v>
      </c>
      <c r="H61" s="1013">
        <v>0</v>
      </c>
      <c r="I61" s="1013"/>
      <c r="J61" s="1013"/>
      <c r="K61" s="1013"/>
      <c r="L61" s="1013"/>
      <c r="M61" s="1013"/>
      <c r="N61" s="1014"/>
      <c r="O61" s="1015"/>
      <c r="P61" s="1016"/>
      <c r="Q61" s="831"/>
      <c r="R61" s="831"/>
      <c r="S61" s="831"/>
      <c r="T61" s="1017"/>
      <c r="U61" s="1017"/>
      <c r="V61" s="822"/>
    </row>
    <row r="62" spans="1:32" s="806" customFormat="1">
      <c r="A62" s="1551" t="s">
        <v>81</v>
      </c>
      <c r="B62" s="1552"/>
      <c r="C62" s="1019">
        <f>SUM(C11:C61)</f>
        <v>530254</v>
      </c>
      <c r="D62" s="1012">
        <v>40</v>
      </c>
      <c r="E62" s="1020">
        <f t="shared" ref="E62:H62" si="1">SUM(E11:E61)</f>
        <v>3181.5239999999994</v>
      </c>
      <c r="F62" s="1020">
        <f t="shared" si="1"/>
        <v>1072.2356519113378</v>
      </c>
      <c r="G62" s="1020">
        <f t="shared" si="1"/>
        <v>2109.2883480886621</v>
      </c>
      <c r="H62" s="1020">
        <f t="shared" si="1"/>
        <v>0</v>
      </c>
      <c r="I62" s="1020"/>
      <c r="J62" s="1020"/>
      <c r="K62" s="1020"/>
      <c r="L62" s="1020"/>
      <c r="M62" s="1020"/>
      <c r="N62" s="1021"/>
      <c r="O62" s="1022"/>
      <c r="P62" s="832"/>
      <c r="Q62" s="831"/>
      <c r="R62" s="831"/>
      <c r="S62" s="831"/>
      <c r="T62" s="833"/>
      <c r="U62" s="833"/>
      <c r="V62" s="811"/>
    </row>
    <row r="63" spans="1:32">
      <c r="A63" s="819"/>
      <c r="B63" s="819"/>
      <c r="C63" s="819"/>
      <c r="D63" s="819"/>
    </row>
    <row r="64" spans="1:32">
      <c r="A64" s="820" t="s">
        <v>8</v>
      </c>
      <c r="B64" s="821"/>
      <c r="C64" s="821"/>
      <c r="D64" s="819"/>
      <c r="E64" s="811"/>
    </row>
    <row r="65" spans="1:14">
      <c r="A65" s="806" t="s">
        <v>9</v>
      </c>
      <c r="B65" s="806"/>
      <c r="C65" s="806"/>
      <c r="E65" s="811"/>
    </row>
    <row r="66" spans="1:14">
      <c r="A66" s="806" t="s">
        <v>10</v>
      </c>
      <c r="B66" s="806"/>
      <c r="C66" s="806"/>
    </row>
    <row r="67" spans="1:14">
      <c r="A67" s="806"/>
      <c r="B67" s="806"/>
      <c r="C67" s="806"/>
    </row>
    <row r="68" spans="1:14">
      <c r="A68" s="806"/>
      <c r="B68" s="806"/>
      <c r="C68" s="806"/>
    </row>
    <row r="69" spans="1:14">
      <c r="A69" s="806" t="s">
        <v>12</v>
      </c>
      <c r="D69" s="806"/>
      <c r="F69" s="806"/>
      <c r="G69" s="806"/>
      <c r="H69" s="806"/>
      <c r="I69" s="806"/>
      <c r="J69" s="806"/>
      <c r="K69" s="806"/>
      <c r="L69" s="806" t="s">
        <v>13</v>
      </c>
      <c r="M69" s="806"/>
      <c r="N69" s="806"/>
    </row>
    <row r="70" spans="1:14" ht="12.75" customHeight="1">
      <c r="E70" s="806"/>
      <c r="F70" s="1523" t="s">
        <v>912</v>
      </c>
      <c r="G70" s="1523"/>
      <c r="H70" s="1523"/>
      <c r="I70" s="1523"/>
      <c r="J70" s="1523"/>
      <c r="K70" s="1523"/>
      <c r="L70" s="1523"/>
      <c r="M70" s="1523"/>
      <c r="N70" s="1523"/>
    </row>
    <row r="71" spans="1:14">
      <c r="A71" s="806"/>
      <c r="B71" s="806"/>
      <c r="F71" s="806"/>
      <c r="G71" s="806"/>
      <c r="H71" s="806"/>
      <c r="I71" s="806"/>
      <c r="J71" s="806"/>
      <c r="K71" s="806"/>
      <c r="L71" s="806"/>
      <c r="M71" s="806"/>
      <c r="N71" s="806"/>
    </row>
    <row r="73" spans="1:14">
      <c r="A73" s="1534"/>
      <c r="B73" s="1534"/>
      <c r="C73" s="1534"/>
      <c r="D73" s="1534"/>
      <c r="E73" s="1534"/>
      <c r="F73" s="1534"/>
      <c r="G73" s="1534"/>
      <c r="H73" s="1534"/>
      <c r="I73" s="1534"/>
      <c r="J73" s="1534"/>
      <c r="K73" s="1534"/>
      <c r="L73" s="1534"/>
      <c r="M73" s="1534"/>
      <c r="N73" s="1534"/>
    </row>
  </sheetData>
  <mergeCells count="17">
    <mergeCell ref="A6:N6"/>
    <mergeCell ref="D1:E1"/>
    <mergeCell ref="M1:N1"/>
    <mergeCell ref="A2:N2"/>
    <mergeCell ref="A3:N3"/>
    <mergeCell ref="A4:N5"/>
    <mergeCell ref="A62:B62"/>
    <mergeCell ref="F70:N70"/>
    <mergeCell ref="A73:N73"/>
    <mergeCell ref="A7:B7"/>
    <mergeCell ref="H7:N7"/>
    <mergeCell ref="A8:A9"/>
    <mergeCell ref="B8:B9"/>
    <mergeCell ref="C8:C9"/>
    <mergeCell ref="D8:D9"/>
    <mergeCell ref="E8:H8"/>
    <mergeCell ref="I8:N8"/>
  </mergeCells>
  <printOptions horizontalCentered="1"/>
  <pageMargins left="0.70866141732283472" right="0.70866141732283472" top="0.62" bottom="0" header="0.31496062992125984" footer="0.31496062992125984"/>
  <pageSetup paperSize="9" orientation="landscape" r:id="rId1"/>
  <rowBreaks count="1" manualBreakCount="1">
    <brk id="35" max="13" man="1"/>
  </rowBreaks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view="pageBreakPreview" topLeftCell="A49" zoomScale="85" zoomScaleNormal="85" zoomScaleSheetLayoutView="85" workbookViewId="0">
      <selection activeCell="K68" sqref="K68"/>
    </sheetView>
  </sheetViews>
  <sheetFormatPr defaultColWidth="9.140625" defaultRowHeight="15"/>
  <cols>
    <col min="1" max="1" width="9.140625" style="77"/>
    <col min="2" max="2" width="16.7109375" style="77" customWidth="1"/>
    <col min="3" max="4" width="8.5703125" style="77" customWidth="1"/>
    <col min="5" max="5" width="8.7109375" style="77" customWidth="1"/>
    <col min="6" max="6" width="8.5703125" style="77" customWidth="1"/>
    <col min="7" max="7" width="12" style="77" customWidth="1"/>
    <col min="8" max="8" width="10.28515625" style="77" customWidth="1"/>
    <col min="9" max="9" width="9.7109375" style="77" customWidth="1"/>
    <col min="10" max="10" width="9.28515625" style="77" customWidth="1"/>
    <col min="11" max="11" width="7" style="77" customWidth="1"/>
    <col min="12" max="12" width="7.28515625" style="77" customWidth="1"/>
    <col min="13" max="13" width="7.42578125" style="77" customWidth="1"/>
    <col min="14" max="14" width="7.85546875" style="77" customWidth="1"/>
    <col min="15" max="15" width="11.42578125" style="77" customWidth="1"/>
    <col min="16" max="16" width="12.28515625" style="77" customWidth="1"/>
    <col min="17" max="17" width="11.5703125" style="77" customWidth="1"/>
    <col min="18" max="18" width="19.28515625" style="77" customWidth="1"/>
    <col min="19" max="19" width="9" style="77" customWidth="1"/>
    <col min="20" max="20" width="9.140625" style="77" hidden="1" customWidth="1"/>
    <col min="21" max="16384" width="9.140625" style="77"/>
  </cols>
  <sheetData>
    <row r="1" spans="1:20" s="16" customFormat="1" ht="15.75">
      <c r="G1" s="1035" t="s">
        <v>0</v>
      </c>
      <c r="H1" s="1035"/>
      <c r="I1" s="1035"/>
      <c r="J1" s="1035"/>
      <c r="K1" s="1035"/>
      <c r="L1" s="1035"/>
      <c r="M1" s="1035"/>
      <c r="N1" s="41"/>
      <c r="O1" s="41"/>
      <c r="R1" s="413" t="s">
        <v>528</v>
      </c>
      <c r="S1" s="413"/>
    </row>
    <row r="2" spans="1:20" s="16" customFormat="1" ht="20.25">
      <c r="B2" s="136"/>
      <c r="E2" s="1092" t="s">
        <v>546</v>
      </c>
      <c r="F2" s="1092"/>
      <c r="G2" s="1092"/>
      <c r="H2" s="1092"/>
      <c r="I2" s="1092"/>
      <c r="J2" s="1092"/>
      <c r="K2" s="1092"/>
      <c r="L2" s="1092"/>
      <c r="M2" s="1092"/>
      <c r="N2" s="1092"/>
      <c r="O2" s="1092"/>
    </row>
    <row r="3" spans="1:20" s="16" customFormat="1" ht="20.25">
      <c r="B3" s="134"/>
      <c r="C3" s="134"/>
      <c r="D3" s="134"/>
      <c r="E3" s="134"/>
      <c r="F3" s="134"/>
      <c r="G3" s="134"/>
      <c r="H3" s="134"/>
      <c r="I3" s="134"/>
      <c r="J3" s="134"/>
    </row>
    <row r="4" spans="1:20" ht="18">
      <c r="B4" s="1555" t="s">
        <v>634</v>
      </c>
      <c r="C4" s="1555"/>
      <c r="D4" s="1555"/>
      <c r="E4" s="1555"/>
      <c r="F4" s="1555"/>
      <c r="G4" s="1555"/>
      <c r="H4" s="1555"/>
      <c r="I4" s="1555"/>
      <c r="J4" s="1555"/>
      <c r="K4" s="1555"/>
      <c r="L4" s="1555"/>
      <c r="M4" s="1555"/>
      <c r="N4" s="1555"/>
      <c r="O4" s="1555"/>
      <c r="P4" s="1555"/>
      <c r="Q4" s="1555"/>
      <c r="R4" s="1555"/>
      <c r="S4" s="1555"/>
      <c r="T4" s="1555"/>
    </row>
    <row r="5" spans="1:20">
      <c r="C5" s="78"/>
      <c r="D5" s="78"/>
      <c r="E5" s="78"/>
      <c r="F5" s="78"/>
      <c r="G5" s="78"/>
      <c r="H5" s="78"/>
      <c r="M5" s="78"/>
      <c r="N5" s="78"/>
      <c r="O5" s="78"/>
      <c r="P5" s="78"/>
      <c r="Q5" s="78"/>
      <c r="R5" s="78"/>
      <c r="S5" s="78"/>
      <c r="T5" s="78"/>
    </row>
    <row r="6" spans="1:20">
      <c r="A6" s="1033" t="s">
        <v>745</v>
      </c>
      <c r="B6" s="1033"/>
      <c r="C6" s="1033"/>
    </row>
    <row r="7" spans="1:20">
      <c r="B7" s="80"/>
    </row>
    <row r="8" spans="1:20" s="81" customFormat="1" ht="42" customHeight="1">
      <c r="A8" s="1089" t="s">
        <v>2</v>
      </c>
      <c r="B8" s="1556" t="s">
        <v>3</v>
      </c>
      <c r="C8" s="1561" t="s">
        <v>231</v>
      </c>
      <c r="D8" s="1561"/>
      <c r="E8" s="1561"/>
      <c r="F8" s="1561"/>
      <c r="G8" s="1558" t="s">
        <v>656</v>
      </c>
      <c r="H8" s="1559"/>
      <c r="I8" s="1559"/>
      <c r="J8" s="1562"/>
      <c r="K8" s="1558" t="s">
        <v>194</v>
      </c>
      <c r="L8" s="1559"/>
      <c r="M8" s="1559"/>
      <c r="N8" s="1562"/>
      <c r="O8" s="1558" t="s">
        <v>97</v>
      </c>
      <c r="P8" s="1559"/>
      <c r="Q8" s="1559"/>
      <c r="R8" s="1560"/>
    </row>
    <row r="9" spans="1:20" s="82" customFormat="1" ht="62.25" customHeight="1">
      <c r="A9" s="1089"/>
      <c r="B9" s="1557"/>
      <c r="C9" s="88" t="s">
        <v>85</v>
      </c>
      <c r="D9" s="88" t="s">
        <v>87</v>
      </c>
      <c r="E9" s="88" t="s">
        <v>88</v>
      </c>
      <c r="F9" s="88" t="s">
        <v>19</v>
      </c>
      <c r="G9" s="88" t="s">
        <v>85</v>
      </c>
      <c r="H9" s="88" t="s">
        <v>87</v>
      </c>
      <c r="I9" s="88" t="s">
        <v>88</v>
      </c>
      <c r="J9" s="88" t="s">
        <v>19</v>
      </c>
      <c r="K9" s="88" t="s">
        <v>85</v>
      </c>
      <c r="L9" s="88" t="s">
        <v>87</v>
      </c>
      <c r="M9" s="88" t="s">
        <v>88</v>
      </c>
      <c r="N9" s="88" t="s">
        <v>19</v>
      </c>
      <c r="O9" s="88" t="s">
        <v>132</v>
      </c>
      <c r="P9" s="88" t="s">
        <v>133</v>
      </c>
      <c r="Q9" s="182" t="s">
        <v>134</v>
      </c>
      <c r="R9" s="88" t="s">
        <v>135</v>
      </c>
      <c r="S9" s="128"/>
    </row>
    <row r="10" spans="1:20" s="184" customFormat="1" ht="16.149999999999999" customHeight="1">
      <c r="A10" s="5">
        <v>1</v>
      </c>
      <c r="B10" s="87">
        <v>2</v>
      </c>
      <c r="C10" s="88">
        <v>3</v>
      </c>
      <c r="D10" s="88">
        <v>4</v>
      </c>
      <c r="E10" s="88">
        <v>5</v>
      </c>
      <c r="F10" s="88">
        <v>6</v>
      </c>
      <c r="G10" s="88">
        <v>7</v>
      </c>
      <c r="H10" s="88">
        <v>8</v>
      </c>
      <c r="I10" s="88">
        <v>9</v>
      </c>
      <c r="J10" s="88">
        <v>10</v>
      </c>
      <c r="K10" s="88">
        <v>11</v>
      </c>
      <c r="L10" s="88">
        <v>12</v>
      </c>
      <c r="M10" s="88">
        <v>13</v>
      </c>
      <c r="N10" s="88">
        <v>14</v>
      </c>
      <c r="O10" s="88">
        <v>15</v>
      </c>
      <c r="P10" s="88">
        <v>16</v>
      </c>
      <c r="Q10" s="88">
        <v>17</v>
      </c>
      <c r="R10" s="87">
        <v>18</v>
      </c>
    </row>
    <row r="11" spans="1:20" s="184" customFormat="1" ht="16.149999999999999" customHeight="1">
      <c r="A11" s="355">
        <v>1</v>
      </c>
      <c r="B11" s="360" t="s">
        <v>670</v>
      </c>
      <c r="C11" s="83">
        <v>950</v>
      </c>
      <c r="D11" s="83">
        <v>0</v>
      </c>
      <c r="E11" s="83">
        <v>0</v>
      </c>
      <c r="F11" s="83">
        <v>950</v>
      </c>
      <c r="G11" s="83">
        <v>788</v>
      </c>
      <c r="H11" s="83">
        <v>0</v>
      </c>
      <c r="I11" s="83">
        <v>0</v>
      </c>
      <c r="J11" s="83">
        <v>788</v>
      </c>
      <c r="K11" s="83">
        <v>0</v>
      </c>
      <c r="L11" s="83">
        <v>0</v>
      </c>
      <c r="M11" s="83">
        <v>0</v>
      </c>
      <c r="N11" s="83">
        <v>0</v>
      </c>
      <c r="O11" s="83">
        <f>C11-G11-K11</f>
        <v>162</v>
      </c>
      <c r="P11" s="83">
        <f>D11-H11-L11</f>
        <v>0</v>
      </c>
      <c r="Q11" s="83">
        <f>E11-I11-M11</f>
        <v>0</v>
      </c>
      <c r="R11" s="83">
        <f>F11-J11-N11</f>
        <v>162</v>
      </c>
    </row>
    <row r="12" spans="1:20" s="184" customFormat="1" ht="16.149999999999999" customHeight="1">
      <c r="A12" s="355">
        <v>2</v>
      </c>
      <c r="B12" s="360" t="s">
        <v>672</v>
      </c>
      <c r="C12" s="83">
        <v>1545</v>
      </c>
      <c r="D12" s="83">
        <v>5</v>
      </c>
      <c r="E12" s="83">
        <v>0</v>
      </c>
      <c r="F12" s="83">
        <v>1550</v>
      </c>
      <c r="G12" s="83">
        <v>1295</v>
      </c>
      <c r="H12" s="83">
        <v>5</v>
      </c>
      <c r="I12" s="83">
        <v>0</v>
      </c>
      <c r="J12" s="83">
        <v>1300</v>
      </c>
      <c r="K12" s="83">
        <v>0</v>
      </c>
      <c r="L12" s="83">
        <v>0</v>
      </c>
      <c r="M12" s="83">
        <v>0</v>
      </c>
      <c r="N12" s="83">
        <v>0</v>
      </c>
      <c r="O12" s="83">
        <f t="shared" ref="O12:O62" si="0">C12-G12-K12</f>
        <v>250</v>
      </c>
      <c r="P12" s="83">
        <f t="shared" ref="P12:P62" si="1">D12-H12-L12</f>
        <v>0</v>
      </c>
      <c r="Q12" s="83">
        <f t="shared" ref="Q12:Q62" si="2">E12-I12-M12</f>
        <v>0</v>
      </c>
      <c r="R12" s="83">
        <f t="shared" ref="R12:R62" si="3">F12-J12-N12</f>
        <v>250</v>
      </c>
    </row>
    <row r="13" spans="1:20" s="184" customFormat="1" ht="16.149999999999999" customHeight="1">
      <c r="A13" s="355">
        <v>3</v>
      </c>
      <c r="B13" s="360" t="s">
        <v>671</v>
      </c>
      <c r="C13" s="83">
        <v>2304</v>
      </c>
      <c r="D13" s="83">
        <v>3</v>
      </c>
      <c r="E13" s="83">
        <v>0</v>
      </c>
      <c r="F13" s="83">
        <v>2307</v>
      </c>
      <c r="G13" s="83">
        <v>2096</v>
      </c>
      <c r="H13" s="83">
        <v>4</v>
      </c>
      <c r="I13" s="83">
        <v>0</v>
      </c>
      <c r="J13" s="83">
        <v>2100</v>
      </c>
      <c r="K13" s="83">
        <v>127</v>
      </c>
      <c r="L13" s="83">
        <v>0</v>
      </c>
      <c r="M13" s="83">
        <v>0</v>
      </c>
      <c r="N13" s="83">
        <v>127</v>
      </c>
      <c r="O13" s="83">
        <f t="shared" si="0"/>
        <v>81</v>
      </c>
      <c r="P13" s="83">
        <f t="shared" si="1"/>
        <v>-1</v>
      </c>
      <c r="Q13" s="83">
        <f t="shared" si="2"/>
        <v>0</v>
      </c>
      <c r="R13" s="83">
        <f t="shared" si="3"/>
        <v>80</v>
      </c>
    </row>
    <row r="14" spans="1:20" s="184" customFormat="1" ht="16.149999999999999" customHeight="1">
      <c r="A14" s="355">
        <v>4</v>
      </c>
      <c r="B14" s="360" t="s">
        <v>673</v>
      </c>
      <c r="C14" s="83">
        <v>1498</v>
      </c>
      <c r="D14" s="83">
        <v>4</v>
      </c>
      <c r="E14" s="83">
        <v>0</v>
      </c>
      <c r="F14" s="83">
        <v>1502</v>
      </c>
      <c r="G14" s="83">
        <v>1402</v>
      </c>
      <c r="H14" s="83">
        <v>7</v>
      </c>
      <c r="I14" s="83">
        <v>44</v>
      </c>
      <c r="J14" s="83">
        <v>1453</v>
      </c>
      <c r="K14" s="83">
        <v>0</v>
      </c>
      <c r="L14" s="83">
        <v>0</v>
      </c>
      <c r="M14" s="83">
        <v>0</v>
      </c>
      <c r="N14" s="83">
        <v>0</v>
      </c>
      <c r="O14" s="83">
        <f t="shared" si="0"/>
        <v>96</v>
      </c>
      <c r="P14" s="83">
        <f t="shared" si="1"/>
        <v>-3</v>
      </c>
      <c r="Q14" s="83">
        <f t="shared" si="2"/>
        <v>-44</v>
      </c>
      <c r="R14" s="83">
        <f t="shared" si="3"/>
        <v>49</v>
      </c>
    </row>
    <row r="15" spans="1:20" s="184" customFormat="1" ht="16.149999999999999" customHeight="1">
      <c r="A15" s="355">
        <v>5</v>
      </c>
      <c r="B15" s="360" t="s">
        <v>674</v>
      </c>
      <c r="C15" s="83">
        <v>3056</v>
      </c>
      <c r="D15" s="83">
        <v>4</v>
      </c>
      <c r="E15" s="83">
        <v>0</v>
      </c>
      <c r="F15" s="83">
        <v>3060</v>
      </c>
      <c r="G15" s="83">
        <v>2645</v>
      </c>
      <c r="H15" s="83">
        <v>6</v>
      </c>
      <c r="I15" s="83">
        <v>0</v>
      </c>
      <c r="J15" s="83">
        <v>2651</v>
      </c>
      <c r="K15" s="83">
        <v>0</v>
      </c>
      <c r="L15" s="83">
        <v>0</v>
      </c>
      <c r="M15" s="83">
        <v>0</v>
      </c>
      <c r="N15" s="83">
        <v>0</v>
      </c>
      <c r="O15" s="83">
        <f t="shared" si="0"/>
        <v>411</v>
      </c>
      <c r="P15" s="83">
        <f t="shared" si="1"/>
        <v>-2</v>
      </c>
      <c r="Q15" s="83">
        <f t="shared" si="2"/>
        <v>0</v>
      </c>
      <c r="R15" s="83">
        <f t="shared" si="3"/>
        <v>409</v>
      </c>
    </row>
    <row r="16" spans="1:20" s="184" customFormat="1" ht="16.149999999999999" customHeight="1">
      <c r="A16" s="355">
        <v>6</v>
      </c>
      <c r="B16" s="360" t="s">
        <v>675</v>
      </c>
      <c r="C16" s="83">
        <v>2791</v>
      </c>
      <c r="D16" s="83">
        <v>0</v>
      </c>
      <c r="E16" s="83">
        <v>0</v>
      </c>
      <c r="F16" s="83">
        <v>2791</v>
      </c>
      <c r="G16" s="83">
        <v>2800</v>
      </c>
      <c r="H16" s="83">
        <v>0</v>
      </c>
      <c r="I16" s="83">
        <v>0</v>
      </c>
      <c r="J16" s="83">
        <v>2800</v>
      </c>
      <c r="K16" s="83">
        <v>0</v>
      </c>
      <c r="L16" s="83">
        <v>0</v>
      </c>
      <c r="M16" s="83">
        <v>0</v>
      </c>
      <c r="N16" s="83">
        <v>0</v>
      </c>
      <c r="O16" s="83">
        <f t="shared" si="0"/>
        <v>-9</v>
      </c>
      <c r="P16" s="83">
        <f t="shared" si="1"/>
        <v>0</v>
      </c>
      <c r="Q16" s="83">
        <f t="shared" si="2"/>
        <v>0</v>
      </c>
      <c r="R16" s="83">
        <f t="shared" si="3"/>
        <v>-9</v>
      </c>
    </row>
    <row r="17" spans="1:18" s="184" customFormat="1" ht="16.149999999999999" customHeight="1">
      <c r="A17" s="355">
        <v>7</v>
      </c>
      <c r="B17" s="360" t="s">
        <v>676</v>
      </c>
      <c r="C17" s="83">
        <v>2838</v>
      </c>
      <c r="D17" s="83">
        <v>15</v>
      </c>
      <c r="E17" s="83">
        <v>0</v>
      </c>
      <c r="F17" s="83">
        <v>2853</v>
      </c>
      <c r="G17" s="83">
        <v>2835</v>
      </c>
      <c r="H17" s="83">
        <v>15</v>
      </c>
      <c r="I17" s="83">
        <v>5</v>
      </c>
      <c r="J17" s="83">
        <v>2855</v>
      </c>
      <c r="K17" s="83">
        <v>0</v>
      </c>
      <c r="L17" s="83">
        <v>0</v>
      </c>
      <c r="M17" s="83">
        <v>0</v>
      </c>
      <c r="N17" s="83">
        <v>0</v>
      </c>
      <c r="O17" s="83">
        <f t="shared" si="0"/>
        <v>3</v>
      </c>
      <c r="P17" s="83">
        <f t="shared" si="1"/>
        <v>0</v>
      </c>
      <c r="Q17" s="83">
        <f t="shared" si="2"/>
        <v>-5</v>
      </c>
      <c r="R17" s="83">
        <f t="shared" si="3"/>
        <v>-2</v>
      </c>
    </row>
    <row r="18" spans="1:18" s="184" customFormat="1" ht="16.149999999999999" customHeight="1">
      <c r="A18" s="355">
        <v>8</v>
      </c>
      <c r="B18" s="360" t="s">
        <v>677</v>
      </c>
      <c r="C18" s="83">
        <v>2475</v>
      </c>
      <c r="D18" s="83">
        <v>13</v>
      </c>
      <c r="E18" s="83">
        <v>0</v>
      </c>
      <c r="F18" s="83">
        <v>2488</v>
      </c>
      <c r="G18" s="83">
        <v>2021</v>
      </c>
      <c r="H18" s="83">
        <v>12</v>
      </c>
      <c r="I18" s="83">
        <v>0</v>
      </c>
      <c r="J18" s="83">
        <v>2033</v>
      </c>
      <c r="K18" s="83">
        <v>0</v>
      </c>
      <c r="L18" s="83">
        <v>0</v>
      </c>
      <c r="M18" s="83">
        <v>0</v>
      </c>
      <c r="N18" s="83">
        <v>0</v>
      </c>
      <c r="O18" s="83">
        <f t="shared" si="0"/>
        <v>454</v>
      </c>
      <c r="P18" s="83">
        <f t="shared" si="1"/>
        <v>1</v>
      </c>
      <c r="Q18" s="83">
        <f t="shared" si="2"/>
        <v>0</v>
      </c>
      <c r="R18" s="83">
        <f t="shared" si="3"/>
        <v>455</v>
      </c>
    </row>
    <row r="19" spans="1:18" s="184" customFormat="1" ht="16.149999999999999" customHeight="1">
      <c r="A19" s="355">
        <v>9</v>
      </c>
      <c r="B19" s="360" t="s">
        <v>678</v>
      </c>
      <c r="C19" s="83">
        <v>1172</v>
      </c>
      <c r="D19" s="83">
        <v>22</v>
      </c>
      <c r="E19" s="83">
        <v>0</v>
      </c>
      <c r="F19" s="83">
        <v>1194</v>
      </c>
      <c r="G19" s="83">
        <v>1153</v>
      </c>
      <c r="H19" s="83">
        <v>0</v>
      </c>
      <c r="I19" s="83">
        <v>0</v>
      </c>
      <c r="J19" s="83">
        <v>1153</v>
      </c>
      <c r="K19" s="83">
        <v>45</v>
      </c>
      <c r="L19" s="83">
        <v>0</v>
      </c>
      <c r="M19" s="83">
        <v>0</v>
      </c>
      <c r="N19" s="83">
        <v>45</v>
      </c>
      <c r="O19" s="83">
        <f t="shared" si="0"/>
        <v>-26</v>
      </c>
      <c r="P19" s="83">
        <f t="shared" si="1"/>
        <v>22</v>
      </c>
      <c r="Q19" s="83">
        <f t="shared" si="2"/>
        <v>0</v>
      </c>
      <c r="R19" s="83">
        <f t="shared" si="3"/>
        <v>-4</v>
      </c>
    </row>
    <row r="20" spans="1:18" s="184" customFormat="1" ht="16.149999999999999" customHeight="1">
      <c r="A20" s="355">
        <v>10</v>
      </c>
      <c r="B20" s="360" t="s">
        <v>679</v>
      </c>
      <c r="C20" s="83">
        <v>720</v>
      </c>
      <c r="D20" s="83">
        <v>8</v>
      </c>
      <c r="E20" s="83">
        <v>0</v>
      </c>
      <c r="F20" s="83">
        <v>728</v>
      </c>
      <c r="G20" s="83">
        <v>664</v>
      </c>
      <c r="H20" s="83">
        <v>8</v>
      </c>
      <c r="I20" s="83">
        <v>0</v>
      </c>
      <c r="J20" s="83">
        <v>672</v>
      </c>
      <c r="K20" s="83">
        <v>0</v>
      </c>
      <c r="L20" s="83">
        <v>0</v>
      </c>
      <c r="M20" s="83">
        <v>0</v>
      </c>
      <c r="N20" s="83">
        <v>0</v>
      </c>
      <c r="O20" s="83">
        <f t="shared" si="0"/>
        <v>56</v>
      </c>
      <c r="P20" s="83">
        <f t="shared" si="1"/>
        <v>0</v>
      </c>
      <c r="Q20" s="83">
        <f t="shared" si="2"/>
        <v>0</v>
      </c>
      <c r="R20" s="83">
        <f t="shared" si="3"/>
        <v>56</v>
      </c>
    </row>
    <row r="21" spans="1:18" s="184" customFormat="1" ht="16.149999999999999" customHeight="1">
      <c r="A21" s="355">
        <v>11</v>
      </c>
      <c r="B21" s="360" t="s">
        <v>680</v>
      </c>
      <c r="C21" s="83">
        <v>2643</v>
      </c>
      <c r="D21" s="83">
        <v>1</v>
      </c>
      <c r="E21" s="83">
        <v>0</v>
      </c>
      <c r="F21" s="83">
        <v>2644</v>
      </c>
      <c r="G21" s="83">
        <v>2399</v>
      </c>
      <c r="H21" s="83">
        <v>1</v>
      </c>
      <c r="I21" s="83">
        <v>0</v>
      </c>
      <c r="J21" s="83">
        <v>2400</v>
      </c>
      <c r="K21" s="83">
        <v>0</v>
      </c>
      <c r="L21" s="83">
        <v>0</v>
      </c>
      <c r="M21" s="83">
        <v>0</v>
      </c>
      <c r="N21" s="83">
        <v>0</v>
      </c>
      <c r="O21" s="83">
        <f t="shared" si="0"/>
        <v>244</v>
      </c>
      <c r="P21" s="83">
        <f t="shared" si="1"/>
        <v>0</v>
      </c>
      <c r="Q21" s="83">
        <f t="shared" si="2"/>
        <v>0</v>
      </c>
      <c r="R21" s="83">
        <f t="shared" si="3"/>
        <v>244</v>
      </c>
    </row>
    <row r="22" spans="1:18">
      <c r="A22" s="355">
        <v>12</v>
      </c>
      <c r="B22" s="360" t="s">
        <v>681</v>
      </c>
      <c r="C22" s="83">
        <v>3700</v>
      </c>
      <c r="D22" s="83">
        <v>53</v>
      </c>
      <c r="E22" s="83">
        <v>6</v>
      </c>
      <c r="F22" s="83">
        <v>3759</v>
      </c>
      <c r="G22" s="364">
        <v>3321</v>
      </c>
      <c r="H22" s="364">
        <v>67</v>
      </c>
      <c r="I22" s="364">
        <v>3</v>
      </c>
      <c r="J22" s="364">
        <v>3391</v>
      </c>
      <c r="K22" s="83">
        <v>0</v>
      </c>
      <c r="L22" s="83">
        <v>0</v>
      </c>
      <c r="M22" s="83">
        <v>0</v>
      </c>
      <c r="N22" s="83">
        <v>0</v>
      </c>
      <c r="O22" s="83">
        <f t="shared" si="0"/>
        <v>379</v>
      </c>
      <c r="P22" s="83">
        <f t="shared" si="1"/>
        <v>-14</v>
      </c>
      <c r="Q22" s="83">
        <f t="shared" si="2"/>
        <v>3</v>
      </c>
      <c r="R22" s="83">
        <f t="shared" si="3"/>
        <v>368</v>
      </c>
    </row>
    <row r="23" spans="1:18">
      <c r="A23" s="355">
        <v>13</v>
      </c>
      <c r="B23" s="360" t="s">
        <v>682</v>
      </c>
      <c r="C23" s="83">
        <v>2059</v>
      </c>
      <c r="D23" s="83">
        <v>11</v>
      </c>
      <c r="E23" s="83">
        <v>0</v>
      </c>
      <c r="F23" s="83">
        <v>2070</v>
      </c>
      <c r="G23" s="364">
        <v>1953</v>
      </c>
      <c r="H23" s="364">
        <v>8</v>
      </c>
      <c r="I23" s="364">
        <v>0</v>
      </c>
      <c r="J23" s="364">
        <v>1961</v>
      </c>
      <c r="K23" s="83">
        <v>0</v>
      </c>
      <c r="L23" s="83">
        <v>0</v>
      </c>
      <c r="M23" s="83">
        <v>0</v>
      </c>
      <c r="N23" s="83">
        <v>0</v>
      </c>
      <c r="O23" s="83">
        <f t="shared" si="0"/>
        <v>106</v>
      </c>
      <c r="P23" s="83">
        <f t="shared" si="1"/>
        <v>3</v>
      </c>
      <c r="Q23" s="83">
        <f t="shared" si="2"/>
        <v>0</v>
      </c>
      <c r="R23" s="83">
        <f t="shared" si="3"/>
        <v>109</v>
      </c>
    </row>
    <row r="24" spans="1:18">
      <c r="A24" s="355">
        <v>14</v>
      </c>
      <c r="B24" s="360" t="s">
        <v>683</v>
      </c>
      <c r="C24" s="83">
        <v>1168</v>
      </c>
      <c r="D24" s="83">
        <v>3</v>
      </c>
      <c r="E24" s="83">
        <v>1</v>
      </c>
      <c r="F24" s="83">
        <v>1172</v>
      </c>
      <c r="G24" s="364">
        <v>1200</v>
      </c>
      <c r="H24" s="364">
        <v>3</v>
      </c>
      <c r="I24" s="364">
        <v>1</v>
      </c>
      <c r="J24" s="364">
        <v>1204</v>
      </c>
      <c r="K24" s="83">
        <v>0</v>
      </c>
      <c r="L24" s="83">
        <v>0</v>
      </c>
      <c r="M24" s="83">
        <v>0</v>
      </c>
      <c r="N24" s="83">
        <v>0</v>
      </c>
      <c r="O24" s="83">
        <f t="shared" si="0"/>
        <v>-32</v>
      </c>
      <c r="P24" s="83">
        <f t="shared" si="1"/>
        <v>0</v>
      </c>
      <c r="Q24" s="83">
        <f t="shared" si="2"/>
        <v>0</v>
      </c>
      <c r="R24" s="83">
        <f t="shared" si="3"/>
        <v>-32</v>
      </c>
    </row>
    <row r="25" spans="1:18">
      <c r="A25" s="355">
        <v>15</v>
      </c>
      <c r="B25" s="360" t="s">
        <v>684</v>
      </c>
      <c r="C25" s="83">
        <v>2061</v>
      </c>
      <c r="D25" s="83">
        <v>6</v>
      </c>
      <c r="E25" s="83">
        <v>0</v>
      </c>
      <c r="F25" s="83">
        <v>2067</v>
      </c>
      <c r="G25" s="364">
        <v>1928</v>
      </c>
      <c r="H25" s="364">
        <v>0</v>
      </c>
      <c r="I25" s="364">
        <v>0</v>
      </c>
      <c r="J25" s="364">
        <v>1928</v>
      </c>
      <c r="K25" s="83">
        <v>0</v>
      </c>
      <c r="L25" s="83">
        <v>0</v>
      </c>
      <c r="M25" s="83">
        <v>0</v>
      </c>
      <c r="N25" s="83">
        <v>0</v>
      </c>
      <c r="O25" s="83">
        <f t="shared" si="0"/>
        <v>133</v>
      </c>
      <c r="P25" s="83">
        <f t="shared" si="1"/>
        <v>6</v>
      </c>
      <c r="Q25" s="83">
        <f t="shared" si="2"/>
        <v>0</v>
      </c>
      <c r="R25" s="83">
        <f t="shared" si="3"/>
        <v>139</v>
      </c>
    </row>
    <row r="26" spans="1:18">
      <c r="A26" s="355">
        <v>16</v>
      </c>
      <c r="B26" s="360" t="s">
        <v>685</v>
      </c>
      <c r="C26" s="83">
        <v>4106</v>
      </c>
      <c r="D26" s="83">
        <v>12</v>
      </c>
      <c r="E26" s="83">
        <v>0</v>
      </c>
      <c r="F26" s="83">
        <v>4118</v>
      </c>
      <c r="G26" s="364">
        <v>3692</v>
      </c>
      <c r="H26" s="364">
        <v>11</v>
      </c>
      <c r="I26" s="364">
        <v>0</v>
      </c>
      <c r="J26" s="364">
        <v>3703</v>
      </c>
      <c r="K26" s="83">
        <v>0</v>
      </c>
      <c r="L26" s="83">
        <v>0</v>
      </c>
      <c r="M26" s="83">
        <v>0</v>
      </c>
      <c r="N26" s="83">
        <v>0</v>
      </c>
      <c r="O26" s="83">
        <f t="shared" si="0"/>
        <v>414</v>
      </c>
      <c r="P26" s="83">
        <f t="shared" si="1"/>
        <v>1</v>
      </c>
      <c r="Q26" s="83">
        <f t="shared" si="2"/>
        <v>0</v>
      </c>
      <c r="R26" s="83">
        <f t="shared" si="3"/>
        <v>415</v>
      </c>
    </row>
    <row r="27" spans="1:18">
      <c r="A27" s="355">
        <v>17</v>
      </c>
      <c r="B27" s="360" t="s">
        <v>686</v>
      </c>
      <c r="C27" s="83">
        <v>1813</v>
      </c>
      <c r="D27" s="83">
        <v>31</v>
      </c>
      <c r="E27" s="83">
        <v>0</v>
      </c>
      <c r="F27" s="83">
        <v>1844</v>
      </c>
      <c r="G27" s="364">
        <v>1775</v>
      </c>
      <c r="H27" s="364">
        <v>31</v>
      </c>
      <c r="I27" s="364">
        <v>8</v>
      </c>
      <c r="J27" s="364">
        <v>1814</v>
      </c>
      <c r="K27" s="83">
        <v>0</v>
      </c>
      <c r="L27" s="83">
        <v>0</v>
      </c>
      <c r="M27" s="83">
        <v>0</v>
      </c>
      <c r="N27" s="83">
        <v>0</v>
      </c>
      <c r="O27" s="83">
        <f t="shared" si="0"/>
        <v>38</v>
      </c>
      <c r="P27" s="83">
        <f t="shared" si="1"/>
        <v>0</v>
      </c>
      <c r="Q27" s="83">
        <f t="shared" si="2"/>
        <v>-8</v>
      </c>
      <c r="R27" s="83">
        <f t="shared" si="3"/>
        <v>30</v>
      </c>
    </row>
    <row r="28" spans="1:18">
      <c r="A28" s="355">
        <v>18</v>
      </c>
      <c r="B28" s="360" t="s">
        <v>687</v>
      </c>
      <c r="C28" s="83">
        <v>2244</v>
      </c>
      <c r="D28" s="83">
        <v>9</v>
      </c>
      <c r="E28" s="83">
        <v>0</v>
      </c>
      <c r="F28" s="83">
        <v>2253</v>
      </c>
      <c r="G28" s="364">
        <v>1921</v>
      </c>
      <c r="H28" s="364">
        <v>9</v>
      </c>
      <c r="I28" s="364">
        <v>0</v>
      </c>
      <c r="J28" s="364">
        <v>1930</v>
      </c>
      <c r="K28" s="83">
        <v>0</v>
      </c>
      <c r="L28" s="83">
        <v>0</v>
      </c>
      <c r="M28" s="83">
        <v>0</v>
      </c>
      <c r="N28" s="83">
        <v>0</v>
      </c>
      <c r="O28" s="83">
        <f t="shared" si="0"/>
        <v>323</v>
      </c>
      <c r="P28" s="83">
        <f t="shared" si="1"/>
        <v>0</v>
      </c>
      <c r="Q28" s="83">
        <f t="shared" si="2"/>
        <v>0</v>
      </c>
      <c r="R28" s="83">
        <f t="shared" si="3"/>
        <v>323</v>
      </c>
    </row>
    <row r="29" spans="1:18">
      <c r="A29" s="355">
        <v>19</v>
      </c>
      <c r="B29" s="360" t="s">
        <v>688</v>
      </c>
      <c r="C29" s="83">
        <v>1789</v>
      </c>
      <c r="D29" s="83">
        <v>80</v>
      </c>
      <c r="E29" s="83">
        <v>0</v>
      </c>
      <c r="F29" s="83">
        <v>1869</v>
      </c>
      <c r="G29" s="364">
        <v>1125</v>
      </c>
      <c r="H29" s="364">
        <v>54</v>
      </c>
      <c r="I29" s="364">
        <v>0</v>
      </c>
      <c r="J29" s="364">
        <v>1179</v>
      </c>
      <c r="K29" s="83">
        <v>0</v>
      </c>
      <c r="L29" s="83">
        <v>0</v>
      </c>
      <c r="M29" s="83">
        <v>0</v>
      </c>
      <c r="N29" s="83"/>
      <c r="O29" s="83">
        <f t="shared" si="0"/>
        <v>664</v>
      </c>
      <c r="P29" s="83">
        <f t="shared" si="1"/>
        <v>26</v>
      </c>
      <c r="Q29" s="83">
        <f t="shared" si="2"/>
        <v>0</v>
      </c>
      <c r="R29" s="83">
        <f t="shared" si="3"/>
        <v>690</v>
      </c>
    </row>
    <row r="30" spans="1:18">
      <c r="A30" s="355">
        <v>20</v>
      </c>
      <c r="B30" s="360" t="s">
        <v>689</v>
      </c>
      <c r="C30" s="83">
        <v>825</v>
      </c>
      <c r="D30" s="83">
        <v>1</v>
      </c>
      <c r="E30" s="83">
        <v>0</v>
      </c>
      <c r="F30" s="83">
        <v>826</v>
      </c>
      <c r="G30" s="364">
        <v>845</v>
      </c>
      <c r="H30" s="364">
        <v>0</v>
      </c>
      <c r="I30" s="364">
        <v>0</v>
      </c>
      <c r="J30" s="364">
        <v>845</v>
      </c>
      <c r="K30" s="83">
        <v>0</v>
      </c>
      <c r="L30" s="83">
        <v>0</v>
      </c>
      <c r="M30" s="83">
        <v>0</v>
      </c>
      <c r="N30" s="83">
        <v>0</v>
      </c>
      <c r="O30" s="83">
        <f t="shared" si="0"/>
        <v>-20</v>
      </c>
      <c r="P30" s="83">
        <f t="shared" si="1"/>
        <v>1</v>
      </c>
      <c r="Q30" s="83">
        <f t="shared" si="2"/>
        <v>0</v>
      </c>
      <c r="R30" s="83">
        <f t="shared" si="3"/>
        <v>-19</v>
      </c>
    </row>
    <row r="31" spans="1:18">
      <c r="A31" s="355">
        <v>21</v>
      </c>
      <c r="B31" s="360" t="s">
        <v>690</v>
      </c>
      <c r="C31" s="83">
        <v>1686</v>
      </c>
      <c r="D31" s="83">
        <v>0</v>
      </c>
      <c r="E31" s="83">
        <v>0</v>
      </c>
      <c r="F31" s="83">
        <v>1686</v>
      </c>
      <c r="G31" s="364">
        <v>1536</v>
      </c>
      <c r="H31" s="364">
        <v>0</v>
      </c>
      <c r="I31" s="364">
        <v>0</v>
      </c>
      <c r="J31" s="364">
        <v>1536</v>
      </c>
      <c r="K31" s="83">
        <v>0</v>
      </c>
      <c r="L31" s="83">
        <v>0</v>
      </c>
      <c r="M31" s="83">
        <v>0</v>
      </c>
      <c r="N31" s="83">
        <v>0</v>
      </c>
      <c r="O31" s="83">
        <f t="shared" si="0"/>
        <v>150</v>
      </c>
      <c r="P31" s="83">
        <f t="shared" si="1"/>
        <v>0</v>
      </c>
      <c r="Q31" s="83">
        <f t="shared" si="2"/>
        <v>0</v>
      </c>
      <c r="R31" s="83">
        <f t="shared" si="3"/>
        <v>150</v>
      </c>
    </row>
    <row r="32" spans="1:18">
      <c r="A32" s="355">
        <v>22</v>
      </c>
      <c r="B32" s="360" t="s">
        <v>691</v>
      </c>
      <c r="C32" s="83">
        <v>1704</v>
      </c>
      <c r="D32" s="83">
        <v>33</v>
      </c>
      <c r="E32" s="83">
        <v>0</v>
      </c>
      <c r="F32" s="83">
        <v>1737</v>
      </c>
      <c r="G32" s="364">
        <v>929</v>
      </c>
      <c r="H32" s="364">
        <v>27</v>
      </c>
      <c r="I32" s="364">
        <v>0</v>
      </c>
      <c r="J32" s="364">
        <v>956</v>
      </c>
      <c r="K32" s="83">
        <v>0</v>
      </c>
      <c r="L32" s="83">
        <v>0</v>
      </c>
      <c r="M32" s="83">
        <v>0</v>
      </c>
      <c r="N32" s="83">
        <v>0</v>
      </c>
      <c r="O32" s="83">
        <f t="shared" si="0"/>
        <v>775</v>
      </c>
      <c r="P32" s="83">
        <f t="shared" si="1"/>
        <v>6</v>
      </c>
      <c r="Q32" s="83">
        <f t="shared" si="2"/>
        <v>0</v>
      </c>
      <c r="R32" s="83">
        <f t="shared" si="3"/>
        <v>781</v>
      </c>
    </row>
    <row r="33" spans="1:18">
      <c r="A33" s="355">
        <v>23</v>
      </c>
      <c r="B33" s="360" t="s">
        <v>692</v>
      </c>
      <c r="C33" s="83">
        <v>2249</v>
      </c>
      <c r="D33" s="83">
        <v>67</v>
      </c>
      <c r="E33" s="83">
        <v>0</v>
      </c>
      <c r="F33" s="83">
        <v>2316</v>
      </c>
      <c r="G33" s="364">
        <v>2121</v>
      </c>
      <c r="H33" s="364">
        <v>70</v>
      </c>
      <c r="I33" s="364">
        <v>0</v>
      </c>
      <c r="J33" s="364">
        <v>2191</v>
      </c>
      <c r="K33" s="83">
        <v>0</v>
      </c>
      <c r="L33" s="83">
        <v>0</v>
      </c>
      <c r="M33" s="83">
        <v>0</v>
      </c>
      <c r="N33" s="83">
        <v>0</v>
      </c>
      <c r="O33" s="83">
        <f t="shared" si="0"/>
        <v>128</v>
      </c>
      <c r="P33" s="83">
        <f t="shared" si="1"/>
        <v>-3</v>
      </c>
      <c r="Q33" s="83">
        <f t="shared" si="2"/>
        <v>0</v>
      </c>
      <c r="R33" s="83">
        <f t="shared" si="3"/>
        <v>125</v>
      </c>
    </row>
    <row r="34" spans="1:18">
      <c r="A34" s="355">
        <v>24</v>
      </c>
      <c r="B34" s="360" t="s">
        <v>715</v>
      </c>
      <c r="C34" s="83">
        <v>2439</v>
      </c>
      <c r="D34" s="83">
        <v>0</v>
      </c>
      <c r="E34" s="83">
        <v>0</v>
      </c>
      <c r="F34" s="83">
        <v>2439</v>
      </c>
      <c r="G34" s="364">
        <v>2204</v>
      </c>
      <c r="H34" s="364">
        <v>0</v>
      </c>
      <c r="I34" s="364">
        <v>0</v>
      </c>
      <c r="J34" s="364">
        <v>2204</v>
      </c>
      <c r="K34" s="83">
        <v>0</v>
      </c>
      <c r="L34" s="83">
        <v>0</v>
      </c>
      <c r="M34" s="83">
        <v>0</v>
      </c>
      <c r="N34" s="83">
        <v>0</v>
      </c>
      <c r="O34" s="83">
        <f t="shared" si="0"/>
        <v>235</v>
      </c>
      <c r="P34" s="83">
        <f t="shared" si="1"/>
        <v>0</v>
      </c>
      <c r="Q34" s="83">
        <f t="shared" si="2"/>
        <v>0</v>
      </c>
      <c r="R34" s="83">
        <f t="shared" si="3"/>
        <v>235</v>
      </c>
    </row>
    <row r="35" spans="1:18">
      <c r="A35" s="355">
        <v>25</v>
      </c>
      <c r="B35" s="360" t="s">
        <v>693</v>
      </c>
      <c r="C35" s="83">
        <v>1867</v>
      </c>
      <c r="D35" s="83">
        <v>1</v>
      </c>
      <c r="E35" s="83">
        <v>0</v>
      </c>
      <c r="F35" s="83">
        <v>1868</v>
      </c>
      <c r="G35" s="364">
        <v>1837</v>
      </c>
      <c r="H35" s="364">
        <v>3</v>
      </c>
      <c r="I35" s="364">
        <v>0</v>
      </c>
      <c r="J35" s="364">
        <v>1840</v>
      </c>
      <c r="K35" s="83">
        <v>0</v>
      </c>
      <c r="L35" s="83">
        <v>0</v>
      </c>
      <c r="M35" s="83">
        <v>0</v>
      </c>
      <c r="N35" s="83">
        <v>0</v>
      </c>
      <c r="O35" s="83">
        <f t="shared" si="0"/>
        <v>30</v>
      </c>
      <c r="P35" s="83">
        <f t="shared" si="1"/>
        <v>-2</v>
      </c>
      <c r="Q35" s="83">
        <f t="shared" si="2"/>
        <v>0</v>
      </c>
      <c r="R35" s="83">
        <f t="shared" si="3"/>
        <v>28</v>
      </c>
    </row>
    <row r="36" spans="1:18">
      <c r="A36" s="355">
        <v>26</v>
      </c>
      <c r="B36" s="360" t="s">
        <v>694</v>
      </c>
      <c r="C36" s="83">
        <v>1656</v>
      </c>
      <c r="D36" s="83">
        <v>5</v>
      </c>
      <c r="E36" s="83">
        <v>0</v>
      </c>
      <c r="F36" s="83">
        <v>1661</v>
      </c>
      <c r="G36" s="364">
        <v>1626</v>
      </c>
      <c r="H36" s="364">
        <v>5</v>
      </c>
      <c r="I36" s="364">
        <v>0</v>
      </c>
      <c r="J36" s="364">
        <v>1631</v>
      </c>
      <c r="K36" s="83">
        <v>0</v>
      </c>
      <c r="L36" s="83">
        <v>0</v>
      </c>
      <c r="M36" s="83">
        <v>0</v>
      </c>
      <c r="N36" s="83">
        <v>0</v>
      </c>
      <c r="O36" s="83">
        <f t="shared" si="0"/>
        <v>30</v>
      </c>
      <c r="P36" s="83">
        <f t="shared" si="1"/>
        <v>0</v>
      </c>
      <c r="Q36" s="83">
        <f t="shared" si="2"/>
        <v>0</v>
      </c>
      <c r="R36" s="83">
        <f t="shared" si="3"/>
        <v>30</v>
      </c>
    </row>
    <row r="37" spans="1:18">
      <c r="A37" s="355">
        <v>27</v>
      </c>
      <c r="B37" s="360" t="s">
        <v>695</v>
      </c>
      <c r="C37" s="83">
        <v>3271</v>
      </c>
      <c r="D37" s="83">
        <v>6</v>
      </c>
      <c r="E37" s="83">
        <v>0</v>
      </c>
      <c r="F37" s="83">
        <v>3277</v>
      </c>
      <c r="G37" s="364">
        <v>3116</v>
      </c>
      <c r="H37" s="364">
        <v>6</v>
      </c>
      <c r="I37" s="364">
        <v>0</v>
      </c>
      <c r="J37" s="364">
        <v>3122</v>
      </c>
      <c r="K37" s="83">
        <v>0</v>
      </c>
      <c r="L37" s="83">
        <v>0</v>
      </c>
      <c r="M37" s="83">
        <v>0</v>
      </c>
      <c r="N37" s="83">
        <v>0</v>
      </c>
      <c r="O37" s="83">
        <f t="shared" si="0"/>
        <v>155</v>
      </c>
      <c r="P37" s="83">
        <f t="shared" si="1"/>
        <v>0</v>
      </c>
      <c r="Q37" s="83">
        <f t="shared" si="2"/>
        <v>0</v>
      </c>
      <c r="R37" s="83">
        <f t="shared" si="3"/>
        <v>155</v>
      </c>
    </row>
    <row r="38" spans="1:18">
      <c r="A38" s="355">
        <v>28</v>
      </c>
      <c r="B38" s="360" t="s">
        <v>696</v>
      </c>
      <c r="C38" s="83">
        <v>2695</v>
      </c>
      <c r="D38" s="83">
        <v>24</v>
      </c>
      <c r="E38" s="83">
        <v>0</v>
      </c>
      <c r="F38" s="83">
        <v>2719</v>
      </c>
      <c r="G38" s="364">
        <v>2189</v>
      </c>
      <c r="H38" s="364">
        <v>24</v>
      </c>
      <c r="I38" s="364">
        <v>0</v>
      </c>
      <c r="J38" s="364">
        <v>2213</v>
      </c>
      <c r="K38" s="83">
        <v>0</v>
      </c>
      <c r="L38" s="83">
        <v>0</v>
      </c>
      <c r="M38" s="83">
        <v>0</v>
      </c>
      <c r="N38" s="83">
        <v>0</v>
      </c>
      <c r="O38" s="83">
        <f t="shared" si="0"/>
        <v>506</v>
      </c>
      <c r="P38" s="83">
        <f t="shared" si="1"/>
        <v>0</v>
      </c>
      <c r="Q38" s="83">
        <f t="shared" si="2"/>
        <v>0</v>
      </c>
      <c r="R38" s="83">
        <f t="shared" si="3"/>
        <v>506</v>
      </c>
    </row>
    <row r="39" spans="1:18">
      <c r="A39" s="355">
        <v>29</v>
      </c>
      <c r="B39" s="360" t="s">
        <v>716</v>
      </c>
      <c r="C39" s="83">
        <v>1809</v>
      </c>
      <c r="D39" s="83">
        <v>4</v>
      </c>
      <c r="E39" s="83">
        <v>2</v>
      </c>
      <c r="F39" s="83">
        <v>1815</v>
      </c>
      <c r="G39" s="364">
        <v>1549</v>
      </c>
      <c r="H39" s="364">
        <v>4</v>
      </c>
      <c r="I39" s="364">
        <v>3</v>
      </c>
      <c r="J39" s="364">
        <v>1556</v>
      </c>
      <c r="K39" s="83">
        <v>0</v>
      </c>
      <c r="L39" s="83">
        <v>0</v>
      </c>
      <c r="M39" s="83">
        <v>0</v>
      </c>
      <c r="N39" s="83">
        <v>0</v>
      </c>
      <c r="O39" s="83">
        <f t="shared" si="0"/>
        <v>260</v>
      </c>
      <c r="P39" s="83">
        <f t="shared" si="1"/>
        <v>0</v>
      </c>
      <c r="Q39" s="83">
        <f t="shared" si="2"/>
        <v>-1</v>
      </c>
      <c r="R39" s="83">
        <f t="shared" si="3"/>
        <v>259</v>
      </c>
    </row>
    <row r="40" spans="1:18">
      <c r="A40" s="355">
        <v>30</v>
      </c>
      <c r="B40" s="360" t="s">
        <v>697</v>
      </c>
      <c r="C40" s="83">
        <v>2429</v>
      </c>
      <c r="D40" s="83">
        <v>220</v>
      </c>
      <c r="E40" s="83">
        <v>0</v>
      </c>
      <c r="F40" s="83">
        <v>2649</v>
      </c>
      <c r="G40" s="364">
        <v>1845</v>
      </c>
      <c r="H40" s="364">
        <v>324</v>
      </c>
      <c r="I40" s="364">
        <v>0</v>
      </c>
      <c r="J40" s="364">
        <v>2169</v>
      </c>
      <c r="K40" s="83">
        <v>0</v>
      </c>
      <c r="L40" s="83">
        <v>0</v>
      </c>
      <c r="M40" s="83">
        <v>0</v>
      </c>
      <c r="N40" s="83">
        <v>0</v>
      </c>
      <c r="O40" s="83">
        <f t="shared" si="0"/>
        <v>584</v>
      </c>
      <c r="P40" s="83">
        <f t="shared" si="1"/>
        <v>-104</v>
      </c>
      <c r="Q40" s="83">
        <f t="shared" si="2"/>
        <v>0</v>
      </c>
      <c r="R40" s="83">
        <f t="shared" si="3"/>
        <v>480</v>
      </c>
    </row>
    <row r="41" spans="1:18">
      <c r="A41" s="355">
        <v>31</v>
      </c>
      <c r="B41" s="360" t="s">
        <v>698</v>
      </c>
      <c r="C41" s="83">
        <v>1728</v>
      </c>
      <c r="D41" s="83">
        <v>1</v>
      </c>
      <c r="E41" s="83">
        <v>0</v>
      </c>
      <c r="F41" s="83">
        <v>1729</v>
      </c>
      <c r="G41" s="364">
        <v>1587</v>
      </c>
      <c r="H41" s="364">
        <v>0</v>
      </c>
      <c r="I41" s="364">
        <v>0</v>
      </c>
      <c r="J41" s="364">
        <v>1587</v>
      </c>
      <c r="K41" s="83">
        <v>0</v>
      </c>
      <c r="L41" s="83">
        <v>0</v>
      </c>
      <c r="M41" s="83">
        <v>0</v>
      </c>
      <c r="N41" s="83">
        <v>0</v>
      </c>
      <c r="O41" s="83">
        <f t="shared" si="0"/>
        <v>141</v>
      </c>
      <c r="P41" s="83">
        <f t="shared" si="1"/>
        <v>1</v>
      </c>
      <c r="Q41" s="83">
        <f t="shared" si="2"/>
        <v>0</v>
      </c>
      <c r="R41" s="83">
        <f t="shared" si="3"/>
        <v>142</v>
      </c>
    </row>
    <row r="42" spans="1:18">
      <c r="A42" s="355">
        <v>32</v>
      </c>
      <c r="B42" s="360" t="s">
        <v>699</v>
      </c>
      <c r="C42" s="83">
        <v>1247</v>
      </c>
      <c r="D42" s="83">
        <v>17</v>
      </c>
      <c r="E42" s="83">
        <v>2</v>
      </c>
      <c r="F42" s="83">
        <v>1266</v>
      </c>
      <c r="G42" s="364">
        <v>1135</v>
      </c>
      <c r="H42" s="364">
        <v>20</v>
      </c>
      <c r="I42" s="364">
        <v>2</v>
      </c>
      <c r="J42" s="364">
        <v>1157</v>
      </c>
      <c r="K42" s="83">
        <v>0</v>
      </c>
      <c r="L42" s="83">
        <v>0</v>
      </c>
      <c r="M42" s="83">
        <v>0</v>
      </c>
      <c r="N42" s="83">
        <v>0</v>
      </c>
      <c r="O42" s="83">
        <f t="shared" si="0"/>
        <v>112</v>
      </c>
      <c r="P42" s="83">
        <f t="shared" si="1"/>
        <v>-3</v>
      </c>
      <c r="Q42" s="83">
        <f t="shared" si="2"/>
        <v>0</v>
      </c>
      <c r="R42" s="83">
        <f t="shared" si="3"/>
        <v>109</v>
      </c>
    </row>
    <row r="43" spans="1:18">
      <c r="A43" s="355">
        <v>33</v>
      </c>
      <c r="B43" s="360" t="s">
        <v>700</v>
      </c>
      <c r="C43" s="83">
        <v>2341</v>
      </c>
      <c r="D43" s="83">
        <v>1</v>
      </c>
      <c r="E43" s="83">
        <v>0</v>
      </c>
      <c r="F43" s="83">
        <v>2342</v>
      </c>
      <c r="G43" s="364">
        <v>1862</v>
      </c>
      <c r="H43" s="364">
        <v>1</v>
      </c>
      <c r="I43" s="364">
        <v>0</v>
      </c>
      <c r="J43" s="364">
        <v>1863</v>
      </c>
      <c r="K43" s="83">
        <v>0</v>
      </c>
      <c r="L43" s="83">
        <v>0</v>
      </c>
      <c r="M43" s="83">
        <v>0</v>
      </c>
      <c r="N43" s="83">
        <v>0</v>
      </c>
      <c r="O43" s="83">
        <f t="shared" si="0"/>
        <v>479</v>
      </c>
      <c r="P43" s="83">
        <f t="shared" si="1"/>
        <v>0</v>
      </c>
      <c r="Q43" s="83">
        <f t="shared" si="2"/>
        <v>0</v>
      </c>
      <c r="R43" s="83">
        <f t="shared" si="3"/>
        <v>479</v>
      </c>
    </row>
    <row r="44" spans="1:18">
      <c r="A44" s="355">
        <v>34</v>
      </c>
      <c r="B44" s="360" t="s">
        <v>701</v>
      </c>
      <c r="C44" s="83">
        <v>2516</v>
      </c>
      <c r="D44" s="83">
        <v>0</v>
      </c>
      <c r="E44" s="83">
        <v>0</v>
      </c>
      <c r="F44" s="83">
        <v>2516</v>
      </c>
      <c r="G44" s="364">
        <v>2040</v>
      </c>
      <c r="H44" s="364">
        <v>0</v>
      </c>
      <c r="I44" s="364">
        <v>0</v>
      </c>
      <c r="J44" s="364">
        <v>2040</v>
      </c>
      <c r="K44" s="83">
        <v>0</v>
      </c>
      <c r="L44" s="83">
        <v>0</v>
      </c>
      <c r="M44" s="83">
        <v>0</v>
      </c>
      <c r="N44" s="83">
        <v>0</v>
      </c>
      <c r="O44" s="83">
        <f t="shared" si="0"/>
        <v>476</v>
      </c>
      <c r="P44" s="83">
        <f t="shared" si="1"/>
        <v>0</v>
      </c>
      <c r="Q44" s="83">
        <f t="shared" si="2"/>
        <v>0</v>
      </c>
      <c r="R44" s="83">
        <f t="shared" si="3"/>
        <v>476</v>
      </c>
    </row>
    <row r="45" spans="1:18">
      <c r="A45" s="355">
        <v>35</v>
      </c>
      <c r="B45" s="360" t="s">
        <v>702</v>
      </c>
      <c r="C45" s="83">
        <v>2665</v>
      </c>
      <c r="D45" s="83">
        <v>14</v>
      </c>
      <c r="E45" s="83">
        <v>0</v>
      </c>
      <c r="F45" s="83">
        <v>2679</v>
      </c>
      <c r="G45" s="364">
        <v>2073</v>
      </c>
      <c r="H45" s="364">
        <v>16</v>
      </c>
      <c r="I45" s="364">
        <v>0</v>
      </c>
      <c r="J45" s="364">
        <v>2089</v>
      </c>
      <c r="K45" s="83">
        <v>0</v>
      </c>
      <c r="L45" s="83">
        <v>0</v>
      </c>
      <c r="M45" s="83">
        <v>0</v>
      </c>
      <c r="N45" s="83">
        <v>0</v>
      </c>
      <c r="O45" s="83">
        <f t="shared" si="0"/>
        <v>592</v>
      </c>
      <c r="P45" s="83">
        <f t="shared" si="1"/>
        <v>-2</v>
      </c>
      <c r="Q45" s="83">
        <f t="shared" si="2"/>
        <v>0</v>
      </c>
      <c r="R45" s="83">
        <f t="shared" si="3"/>
        <v>590</v>
      </c>
    </row>
    <row r="46" spans="1:18">
      <c r="A46" s="355">
        <v>36</v>
      </c>
      <c r="B46" s="360" t="s">
        <v>717</v>
      </c>
      <c r="C46" s="83">
        <v>2242</v>
      </c>
      <c r="D46" s="83">
        <v>0</v>
      </c>
      <c r="E46" s="83">
        <v>0</v>
      </c>
      <c r="F46" s="83">
        <v>2242</v>
      </c>
      <c r="G46" s="364">
        <v>1859</v>
      </c>
      <c r="H46" s="364">
        <v>0</v>
      </c>
      <c r="I46" s="364">
        <v>0</v>
      </c>
      <c r="J46" s="364">
        <v>1859</v>
      </c>
      <c r="K46" s="83">
        <v>0</v>
      </c>
      <c r="L46" s="83">
        <v>0</v>
      </c>
      <c r="M46" s="83">
        <v>0</v>
      </c>
      <c r="N46" s="83">
        <v>0</v>
      </c>
      <c r="O46" s="83">
        <f t="shared" si="0"/>
        <v>383</v>
      </c>
      <c r="P46" s="83">
        <f t="shared" si="1"/>
        <v>0</v>
      </c>
      <c r="Q46" s="83">
        <f t="shared" si="2"/>
        <v>0</v>
      </c>
      <c r="R46" s="83">
        <f t="shared" si="3"/>
        <v>383</v>
      </c>
    </row>
    <row r="47" spans="1:18">
      <c r="A47" s="355">
        <v>37</v>
      </c>
      <c r="B47" s="360" t="s">
        <v>703</v>
      </c>
      <c r="C47" s="83">
        <v>3796</v>
      </c>
      <c r="D47" s="83">
        <v>29</v>
      </c>
      <c r="E47" s="83">
        <v>0</v>
      </c>
      <c r="F47" s="83">
        <v>3825</v>
      </c>
      <c r="G47" s="364">
        <v>3785</v>
      </c>
      <c r="H47" s="364">
        <v>12</v>
      </c>
      <c r="I47" s="364">
        <v>0</v>
      </c>
      <c r="J47" s="364">
        <v>3797</v>
      </c>
      <c r="K47" s="83">
        <v>0</v>
      </c>
      <c r="L47" s="83">
        <v>0</v>
      </c>
      <c r="M47" s="83">
        <v>0</v>
      </c>
      <c r="N47" s="83">
        <v>0</v>
      </c>
      <c r="O47" s="83">
        <f t="shared" si="0"/>
        <v>11</v>
      </c>
      <c r="P47" s="83">
        <f t="shared" si="1"/>
        <v>17</v>
      </c>
      <c r="Q47" s="83">
        <f t="shared" si="2"/>
        <v>0</v>
      </c>
      <c r="R47" s="83">
        <f t="shared" si="3"/>
        <v>28</v>
      </c>
    </row>
    <row r="48" spans="1:18">
      <c r="A48" s="355">
        <v>38</v>
      </c>
      <c r="B48" s="360" t="s">
        <v>704</v>
      </c>
      <c r="C48" s="83">
        <v>3112</v>
      </c>
      <c r="D48" s="83">
        <v>25</v>
      </c>
      <c r="E48" s="83">
        <v>0</v>
      </c>
      <c r="F48" s="83">
        <v>3137</v>
      </c>
      <c r="G48" s="364">
        <v>3031</v>
      </c>
      <c r="H48" s="364">
        <v>17</v>
      </c>
      <c r="I48" s="364">
        <v>0</v>
      </c>
      <c r="J48" s="364">
        <v>3048</v>
      </c>
      <c r="K48" s="83">
        <v>0</v>
      </c>
      <c r="L48" s="83">
        <v>0</v>
      </c>
      <c r="M48" s="83">
        <v>0</v>
      </c>
      <c r="N48" s="83">
        <v>0</v>
      </c>
      <c r="O48" s="83">
        <f t="shared" si="0"/>
        <v>81</v>
      </c>
      <c r="P48" s="83">
        <f t="shared" si="1"/>
        <v>8</v>
      </c>
      <c r="Q48" s="83">
        <f t="shared" si="2"/>
        <v>0</v>
      </c>
      <c r="R48" s="83">
        <f t="shared" si="3"/>
        <v>89</v>
      </c>
    </row>
    <row r="49" spans="1:18">
      <c r="A49" s="355">
        <v>39</v>
      </c>
      <c r="B49" s="360" t="s">
        <v>705</v>
      </c>
      <c r="C49" s="83">
        <v>3605</v>
      </c>
      <c r="D49" s="83">
        <v>10</v>
      </c>
      <c r="E49" s="83">
        <v>0</v>
      </c>
      <c r="F49" s="83">
        <v>3615</v>
      </c>
      <c r="G49" s="364">
        <v>2864</v>
      </c>
      <c r="H49" s="364">
        <v>11</v>
      </c>
      <c r="I49" s="364">
        <v>0</v>
      </c>
      <c r="J49" s="364">
        <v>2875</v>
      </c>
      <c r="K49" s="83">
        <v>0</v>
      </c>
      <c r="L49" s="83">
        <v>0</v>
      </c>
      <c r="M49" s="83">
        <v>0</v>
      </c>
      <c r="N49" s="83">
        <v>0</v>
      </c>
      <c r="O49" s="83">
        <f t="shared" si="0"/>
        <v>741</v>
      </c>
      <c r="P49" s="83">
        <f t="shared" si="1"/>
        <v>-1</v>
      </c>
      <c r="Q49" s="83">
        <f t="shared" si="2"/>
        <v>0</v>
      </c>
      <c r="R49" s="83">
        <f t="shared" si="3"/>
        <v>740</v>
      </c>
    </row>
    <row r="50" spans="1:18">
      <c r="A50" s="355">
        <v>40</v>
      </c>
      <c r="B50" s="360" t="s">
        <v>706</v>
      </c>
      <c r="C50" s="83">
        <v>2029</v>
      </c>
      <c r="D50" s="83">
        <v>2</v>
      </c>
      <c r="E50" s="83">
        <v>0</v>
      </c>
      <c r="F50" s="83">
        <v>2031</v>
      </c>
      <c r="G50" s="364">
        <v>1702</v>
      </c>
      <c r="H50" s="364">
        <v>0</v>
      </c>
      <c r="I50" s="364">
        <v>0</v>
      </c>
      <c r="J50" s="364">
        <v>1702</v>
      </c>
      <c r="K50" s="83">
        <v>0</v>
      </c>
      <c r="L50" s="83">
        <v>0</v>
      </c>
      <c r="M50" s="83">
        <v>0</v>
      </c>
      <c r="N50" s="83">
        <v>0</v>
      </c>
      <c r="O50" s="83">
        <f t="shared" si="0"/>
        <v>327</v>
      </c>
      <c r="P50" s="83">
        <f t="shared" si="1"/>
        <v>2</v>
      </c>
      <c r="Q50" s="83">
        <f t="shared" si="2"/>
        <v>0</v>
      </c>
      <c r="R50" s="83">
        <f t="shared" si="3"/>
        <v>329</v>
      </c>
    </row>
    <row r="51" spans="1:18">
      <c r="A51" s="355">
        <v>41</v>
      </c>
      <c r="B51" s="360" t="s">
        <v>707</v>
      </c>
      <c r="C51" s="83">
        <v>2903</v>
      </c>
      <c r="D51" s="83">
        <v>3</v>
      </c>
      <c r="E51" s="83">
        <v>0</v>
      </c>
      <c r="F51" s="83">
        <v>2906</v>
      </c>
      <c r="G51" s="364">
        <v>2891</v>
      </c>
      <c r="H51" s="364">
        <v>4</v>
      </c>
      <c r="I51" s="364">
        <v>0</v>
      </c>
      <c r="J51" s="364">
        <v>2895</v>
      </c>
      <c r="K51" s="83">
        <v>0</v>
      </c>
      <c r="L51" s="83">
        <v>0</v>
      </c>
      <c r="M51" s="83">
        <v>0</v>
      </c>
      <c r="N51" s="83">
        <v>0</v>
      </c>
      <c r="O51" s="83">
        <f t="shared" si="0"/>
        <v>12</v>
      </c>
      <c r="P51" s="83">
        <f t="shared" si="1"/>
        <v>-1</v>
      </c>
      <c r="Q51" s="83">
        <f t="shared" si="2"/>
        <v>0</v>
      </c>
      <c r="R51" s="83">
        <f t="shared" si="3"/>
        <v>11</v>
      </c>
    </row>
    <row r="52" spans="1:18">
      <c r="A52" s="355">
        <v>42</v>
      </c>
      <c r="B52" s="360" t="s">
        <v>708</v>
      </c>
      <c r="C52" s="83">
        <v>2120</v>
      </c>
      <c r="D52" s="83">
        <v>0</v>
      </c>
      <c r="E52" s="83">
        <v>0</v>
      </c>
      <c r="F52" s="83">
        <v>2120</v>
      </c>
      <c r="G52" s="364">
        <v>1823</v>
      </c>
      <c r="H52" s="364">
        <v>0</v>
      </c>
      <c r="I52" s="364">
        <v>0</v>
      </c>
      <c r="J52" s="364">
        <v>1823</v>
      </c>
      <c r="K52" s="83">
        <v>0</v>
      </c>
      <c r="L52" s="83">
        <v>0</v>
      </c>
      <c r="M52" s="83">
        <v>0</v>
      </c>
      <c r="N52" s="83">
        <v>0</v>
      </c>
      <c r="O52" s="83">
        <f t="shared" si="0"/>
        <v>297</v>
      </c>
      <c r="P52" s="83">
        <f t="shared" si="1"/>
        <v>0</v>
      </c>
      <c r="Q52" s="83">
        <f t="shared" si="2"/>
        <v>0</v>
      </c>
      <c r="R52" s="83">
        <f t="shared" si="3"/>
        <v>297</v>
      </c>
    </row>
    <row r="53" spans="1:18">
      <c r="A53" s="355">
        <v>43</v>
      </c>
      <c r="B53" s="360" t="s">
        <v>709</v>
      </c>
      <c r="C53" s="83">
        <v>1336</v>
      </c>
      <c r="D53" s="83">
        <v>0</v>
      </c>
      <c r="E53" s="83">
        <v>0</v>
      </c>
      <c r="F53" s="83">
        <v>1336</v>
      </c>
      <c r="G53" s="364">
        <v>1178</v>
      </c>
      <c r="H53" s="364">
        <v>0</v>
      </c>
      <c r="I53" s="364">
        <v>0</v>
      </c>
      <c r="J53" s="364">
        <v>1178</v>
      </c>
      <c r="K53" s="83">
        <v>0</v>
      </c>
      <c r="L53" s="83">
        <v>0</v>
      </c>
      <c r="M53" s="83">
        <v>0</v>
      </c>
      <c r="N53" s="83">
        <v>0</v>
      </c>
      <c r="O53" s="83">
        <f t="shared" si="0"/>
        <v>158</v>
      </c>
      <c r="P53" s="83">
        <f t="shared" si="1"/>
        <v>0</v>
      </c>
      <c r="Q53" s="83">
        <f t="shared" si="2"/>
        <v>0</v>
      </c>
      <c r="R53" s="83">
        <f t="shared" si="3"/>
        <v>158</v>
      </c>
    </row>
    <row r="54" spans="1:18">
      <c r="A54" s="355">
        <v>44</v>
      </c>
      <c r="B54" s="360" t="s">
        <v>710</v>
      </c>
      <c r="C54" s="83">
        <v>2939</v>
      </c>
      <c r="D54" s="83">
        <v>47</v>
      </c>
      <c r="E54" s="83">
        <v>0</v>
      </c>
      <c r="F54" s="83">
        <v>2986</v>
      </c>
      <c r="G54" s="364">
        <v>2909</v>
      </c>
      <c r="H54" s="364">
        <v>66</v>
      </c>
      <c r="I54" s="364">
        <v>0</v>
      </c>
      <c r="J54" s="364">
        <v>2975</v>
      </c>
      <c r="K54" s="83">
        <v>0</v>
      </c>
      <c r="L54" s="83">
        <v>0</v>
      </c>
      <c r="M54" s="83">
        <v>0</v>
      </c>
      <c r="N54" s="83">
        <v>0</v>
      </c>
      <c r="O54" s="83">
        <f t="shared" si="0"/>
        <v>30</v>
      </c>
      <c r="P54" s="83">
        <f t="shared" si="1"/>
        <v>-19</v>
      </c>
      <c r="Q54" s="83">
        <f t="shared" si="2"/>
        <v>0</v>
      </c>
      <c r="R54" s="83">
        <f t="shared" si="3"/>
        <v>11</v>
      </c>
    </row>
    <row r="55" spans="1:18">
      <c r="A55" s="355">
        <v>45</v>
      </c>
      <c r="B55" s="360" t="s">
        <v>711</v>
      </c>
      <c r="C55" s="83">
        <v>1159</v>
      </c>
      <c r="D55" s="83">
        <v>10</v>
      </c>
      <c r="E55" s="83">
        <v>0</v>
      </c>
      <c r="F55" s="83">
        <v>1169</v>
      </c>
      <c r="G55" s="364">
        <v>1095</v>
      </c>
      <c r="H55" s="364">
        <v>10</v>
      </c>
      <c r="I55" s="364">
        <v>0</v>
      </c>
      <c r="J55" s="364">
        <v>1105</v>
      </c>
      <c r="K55" s="83">
        <v>0</v>
      </c>
      <c r="L55" s="83">
        <v>0</v>
      </c>
      <c r="M55" s="83">
        <v>0</v>
      </c>
      <c r="N55" s="83">
        <v>0</v>
      </c>
      <c r="O55" s="83">
        <f t="shared" si="0"/>
        <v>64</v>
      </c>
      <c r="P55" s="83">
        <f t="shared" si="1"/>
        <v>0</v>
      </c>
      <c r="Q55" s="83">
        <f t="shared" si="2"/>
        <v>0</v>
      </c>
      <c r="R55" s="83">
        <f t="shared" si="3"/>
        <v>64</v>
      </c>
    </row>
    <row r="56" spans="1:18">
      <c r="A56" s="355">
        <v>46</v>
      </c>
      <c r="B56" s="360" t="s">
        <v>712</v>
      </c>
      <c r="C56" s="83">
        <v>2302</v>
      </c>
      <c r="D56" s="83">
        <v>2</v>
      </c>
      <c r="E56" s="83">
        <v>0</v>
      </c>
      <c r="F56" s="83">
        <v>2304</v>
      </c>
      <c r="G56" s="364">
        <v>2295</v>
      </c>
      <c r="H56" s="364">
        <v>2</v>
      </c>
      <c r="I56" s="364">
        <v>0</v>
      </c>
      <c r="J56" s="364">
        <v>2297</v>
      </c>
      <c r="K56" s="83">
        <v>0</v>
      </c>
      <c r="L56" s="83">
        <v>0</v>
      </c>
      <c r="M56" s="83">
        <v>0</v>
      </c>
      <c r="N56" s="83">
        <v>0</v>
      </c>
      <c r="O56" s="83">
        <f t="shared" si="0"/>
        <v>7</v>
      </c>
      <c r="P56" s="83">
        <f t="shared" si="1"/>
        <v>0</v>
      </c>
      <c r="Q56" s="83">
        <f t="shared" si="2"/>
        <v>0</v>
      </c>
      <c r="R56" s="83">
        <f t="shared" si="3"/>
        <v>7</v>
      </c>
    </row>
    <row r="57" spans="1:18">
      <c r="A57" s="355">
        <v>47</v>
      </c>
      <c r="B57" s="360" t="s">
        <v>713</v>
      </c>
      <c r="C57" s="83">
        <v>2027</v>
      </c>
      <c r="D57" s="83">
        <v>2</v>
      </c>
      <c r="E57" s="83">
        <v>0</v>
      </c>
      <c r="F57" s="83">
        <v>2029</v>
      </c>
      <c r="G57" s="364">
        <v>1708</v>
      </c>
      <c r="H57" s="364">
        <v>2</v>
      </c>
      <c r="I57" s="364">
        <v>0</v>
      </c>
      <c r="J57" s="364">
        <v>1710</v>
      </c>
      <c r="K57" s="83">
        <v>0</v>
      </c>
      <c r="L57" s="83">
        <v>0</v>
      </c>
      <c r="M57" s="83">
        <v>0</v>
      </c>
      <c r="N57" s="83">
        <v>0</v>
      </c>
      <c r="O57" s="83">
        <f t="shared" si="0"/>
        <v>319</v>
      </c>
      <c r="P57" s="83">
        <f t="shared" si="1"/>
        <v>0</v>
      </c>
      <c r="Q57" s="83">
        <f t="shared" si="2"/>
        <v>0</v>
      </c>
      <c r="R57" s="83">
        <f t="shared" si="3"/>
        <v>319</v>
      </c>
    </row>
    <row r="58" spans="1:18">
      <c r="A58" s="355">
        <v>48</v>
      </c>
      <c r="B58" s="360" t="s">
        <v>718</v>
      </c>
      <c r="C58" s="83">
        <v>2374</v>
      </c>
      <c r="D58" s="83">
        <v>4</v>
      </c>
      <c r="E58" s="83">
        <v>0</v>
      </c>
      <c r="F58" s="83">
        <v>2378</v>
      </c>
      <c r="G58" s="364">
        <v>2176</v>
      </c>
      <c r="H58" s="364">
        <v>4</v>
      </c>
      <c r="I58" s="364">
        <v>0</v>
      </c>
      <c r="J58" s="364">
        <v>2180</v>
      </c>
      <c r="K58" s="83">
        <v>0</v>
      </c>
      <c r="L58" s="83">
        <v>0</v>
      </c>
      <c r="M58" s="83">
        <v>0</v>
      </c>
      <c r="N58" s="83">
        <v>0</v>
      </c>
      <c r="O58" s="83">
        <f t="shared" si="0"/>
        <v>198</v>
      </c>
      <c r="P58" s="83">
        <f t="shared" si="1"/>
        <v>0</v>
      </c>
      <c r="Q58" s="83">
        <f t="shared" si="2"/>
        <v>0</v>
      </c>
      <c r="R58" s="83">
        <f t="shared" si="3"/>
        <v>198</v>
      </c>
    </row>
    <row r="59" spans="1:18">
      <c r="A59" s="355">
        <v>49</v>
      </c>
      <c r="B59" s="360" t="s">
        <v>719</v>
      </c>
      <c r="C59" s="83">
        <v>2127</v>
      </c>
      <c r="D59" s="83">
        <v>27</v>
      </c>
      <c r="E59" s="83">
        <v>0</v>
      </c>
      <c r="F59" s="83">
        <v>2154</v>
      </c>
      <c r="G59" s="364">
        <v>1912</v>
      </c>
      <c r="H59" s="364">
        <v>27</v>
      </c>
      <c r="I59" s="364">
        <v>0</v>
      </c>
      <c r="J59" s="364">
        <v>1939</v>
      </c>
      <c r="K59" s="83">
        <v>2</v>
      </c>
      <c r="L59" s="83">
        <v>0</v>
      </c>
      <c r="M59" s="83">
        <v>0</v>
      </c>
      <c r="N59" s="83">
        <v>2</v>
      </c>
      <c r="O59" s="83">
        <f t="shared" si="0"/>
        <v>213</v>
      </c>
      <c r="P59" s="83">
        <f t="shared" si="1"/>
        <v>0</v>
      </c>
      <c r="Q59" s="83">
        <f t="shared" si="2"/>
        <v>0</v>
      </c>
      <c r="R59" s="83">
        <f t="shared" si="3"/>
        <v>213</v>
      </c>
    </row>
    <row r="60" spans="1:18">
      <c r="A60" s="355">
        <v>50</v>
      </c>
      <c r="B60" s="360" t="s">
        <v>714</v>
      </c>
      <c r="C60" s="83">
        <v>1173</v>
      </c>
      <c r="D60" s="83">
        <v>0</v>
      </c>
      <c r="E60" s="83">
        <v>0</v>
      </c>
      <c r="F60" s="83">
        <v>1173</v>
      </c>
      <c r="G60" s="364">
        <v>896</v>
      </c>
      <c r="H60" s="364">
        <v>0</v>
      </c>
      <c r="I60" s="364">
        <v>0</v>
      </c>
      <c r="J60" s="364">
        <v>896</v>
      </c>
      <c r="K60" s="83">
        <v>0</v>
      </c>
      <c r="L60" s="83">
        <v>0</v>
      </c>
      <c r="M60" s="83">
        <v>0</v>
      </c>
      <c r="N60" s="83">
        <v>0</v>
      </c>
      <c r="O60" s="83">
        <f t="shared" si="0"/>
        <v>277</v>
      </c>
      <c r="P60" s="83">
        <f t="shared" si="1"/>
        <v>0</v>
      </c>
      <c r="Q60" s="83">
        <f t="shared" si="2"/>
        <v>0</v>
      </c>
      <c r="R60" s="83">
        <f t="shared" si="3"/>
        <v>277</v>
      </c>
    </row>
    <row r="61" spans="1:18">
      <c r="A61" s="355">
        <v>51</v>
      </c>
      <c r="B61" s="360" t="s">
        <v>720</v>
      </c>
      <c r="C61" s="83">
        <v>2684</v>
      </c>
      <c r="D61" s="83">
        <v>6</v>
      </c>
      <c r="E61" s="83">
        <v>0</v>
      </c>
      <c r="F61" s="83">
        <v>2690</v>
      </c>
      <c r="G61" s="83">
        <v>2158</v>
      </c>
      <c r="H61" s="83">
        <v>0</v>
      </c>
      <c r="I61" s="83">
        <v>0</v>
      </c>
      <c r="J61" s="83">
        <v>2158</v>
      </c>
      <c r="K61" s="83">
        <v>0</v>
      </c>
      <c r="L61" s="83">
        <v>0</v>
      </c>
      <c r="M61" s="83">
        <v>0</v>
      </c>
      <c r="N61" s="83">
        <v>0</v>
      </c>
      <c r="O61" s="83">
        <f t="shared" si="0"/>
        <v>526</v>
      </c>
      <c r="P61" s="83">
        <f t="shared" si="1"/>
        <v>6</v>
      </c>
      <c r="Q61" s="83">
        <f t="shared" si="2"/>
        <v>0</v>
      </c>
      <c r="R61" s="83">
        <f t="shared" si="3"/>
        <v>532</v>
      </c>
    </row>
    <row r="62" spans="1:18" ht="15.75">
      <c r="A62" s="1553" t="s">
        <v>19</v>
      </c>
      <c r="B62" s="1554"/>
      <c r="C62" s="393">
        <v>111987</v>
      </c>
      <c r="D62" s="393">
        <v>841</v>
      </c>
      <c r="E62" s="393">
        <v>11</v>
      </c>
      <c r="F62" s="393">
        <v>112839</v>
      </c>
      <c r="G62" s="393">
        <v>99789</v>
      </c>
      <c r="H62" s="393">
        <v>896</v>
      </c>
      <c r="I62" s="393">
        <v>66</v>
      </c>
      <c r="J62" s="393">
        <v>100751</v>
      </c>
      <c r="K62" s="393">
        <f t="shared" ref="K62:N62" si="4">SUM(K11:K61)</f>
        <v>174</v>
      </c>
      <c r="L62" s="393">
        <f t="shared" si="4"/>
        <v>0</v>
      </c>
      <c r="M62" s="393">
        <f t="shared" si="4"/>
        <v>0</v>
      </c>
      <c r="N62" s="393">
        <f t="shared" si="4"/>
        <v>174</v>
      </c>
      <c r="O62" s="83">
        <f t="shared" si="0"/>
        <v>12024</v>
      </c>
      <c r="P62" s="83">
        <f t="shared" si="1"/>
        <v>-55</v>
      </c>
      <c r="Q62" s="83">
        <f t="shared" si="2"/>
        <v>-55</v>
      </c>
      <c r="R62" s="83">
        <f t="shared" si="3"/>
        <v>11914</v>
      </c>
    </row>
    <row r="63" spans="1:18">
      <c r="A63" s="424" t="s">
        <v>755</v>
      </c>
      <c r="E63" s="77">
        <v>11914</v>
      </c>
    </row>
    <row r="64" spans="1:18">
      <c r="A64" s="424" t="s">
        <v>756</v>
      </c>
      <c r="E64" s="77">
        <v>-3659</v>
      </c>
      <c r="G64" t="s">
        <v>1100</v>
      </c>
      <c r="H64">
        <v>4981</v>
      </c>
    </row>
    <row r="65" spans="1:19">
      <c r="A65" s="424" t="s">
        <v>754</v>
      </c>
      <c r="E65" s="77">
        <v>-1740</v>
      </c>
      <c r="G65" t="s">
        <v>95</v>
      </c>
      <c r="H65">
        <v>2113</v>
      </c>
      <c r="J65"/>
      <c r="K65"/>
    </row>
    <row r="66" spans="1:19" ht="45">
      <c r="A66" s="424" t="s">
        <v>757</v>
      </c>
      <c r="E66" s="77">
        <v>-2650</v>
      </c>
      <c r="G66" s="903" t="s">
        <v>19</v>
      </c>
      <c r="H66" s="77">
        <f>SUM(H64:H65)</f>
        <v>7094</v>
      </c>
      <c r="I66" s="905" t="s">
        <v>1103</v>
      </c>
      <c r="J66" s="905" t="s">
        <v>1104</v>
      </c>
    </row>
    <row r="67" spans="1:19">
      <c r="A67" s="424" t="s">
        <v>758</v>
      </c>
      <c r="E67" s="77">
        <v>3865</v>
      </c>
      <c r="G67" s="904" t="s">
        <v>1102</v>
      </c>
      <c r="H67" s="904">
        <v>2128</v>
      </c>
      <c r="J67" s="906" t="s">
        <v>1105</v>
      </c>
    </row>
    <row r="68" spans="1:19">
      <c r="A68" s="424"/>
      <c r="H68" s="904">
        <v>4966</v>
      </c>
      <c r="J68" s="906"/>
      <c r="K68" s="906"/>
    </row>
    <row r="69" spans="1:19">
      <c r="A69" s="424"/>
      <c r="G69" s="904"/>
      <c r="H69" s="77">
        <v>3865</v>
      </c>
      <c r="I69"/>
    </row>
    <row r="70" spans="1:19" ht="39">
      <c r="A70" s="424"/>
      <c r="G70" s="902" t="s">
        <v>1101</v>
      </c>
      <c r="H70" s="77">
        <v>8831</v>
      </c>
      <c r="I70"/>
    </row>
    <row r="71" spans="1:19">
      <c r="A71" s="424"/>
    </row>
    <row r="72" spans="1:19" s="16" customFormat="1" ht="25.5" customHeight="1">
      <c r="A72" s="15" t="s">
        <v>12</v>
      </c>
      <c r="G72" s="15"/>
      <c r="H72" s="15"/>
      <c r="J72" s="412"/>
      <c r="K72" s="15"/>
      <c r="L72" s="15"/>
      <c r="M72" s="15"/>
      <c r="N72" s="15"/>
      <c r="O72" s="15"/>
      <c r="P72" s="15"/>
      <c r="Q72" s="15"/>
      <c r="R72" s="410" t="s">
        <v>13</v>
      </c>
      <c r="S72" s="410"/>
    </row>
    <row r="73" spans="1:19" s="16" customFormat="1" ht="12.75" customHeight="1">
      <c r="J73" s="15"/>
      <c r="K73" s="1033" t="s">
        <v>14</v>
      </c>
      <c r="L73" s="1033"/>
      <c r="M73" s="1033"/>
      <c r="N73" s="1033"/>
      <c r="O73" s="1033"/>
      <c r="P73" s="1033"/>
      <c r="Q73" s="1033"/>
      <c r="R73" s="1033"/>
      <c r="S73" s="37"/>
    </row>
    <row r="74" spans="1:19" s="16" customFormat="1" ht="12.75" customHeight="1">
      <c r="J74" s="1033" t="s">
        <v>77</v>
      </c>
      <c r="K74" s="1033"/>
      <c r="L74" s="1033"/>
      <c r="M74" s="1033"/>
      <c r="N74" s="1033"/>
      <c r="O74" s="1033"/>
      <c r="P74" s="1033"/>
      <c r="Q74" s="1033"/>
      <c r="R74" s="1033"/>
      <c r="S74" s="37"/>
    </row>
    <row r="75" spans="1:19" s="16" customFormat="1" ht="12.75">
      <c r="A75" s="15"/>
      <c r="B75" s="15"/>
      <c r="J75" s="412"/>
      <c r="K75" s="15"/>
      <c r="L75" s="15"/>
      <c r="M75" s="15"/>
      <c r="N75" s="37" t="s">
        <v>76</v>
      </c>
      <c r="O75" s="37"/>
      <c r="P75" s="37"/>
      <c r="Q75" s="37"/>
      <c r="R75" s="37"/>
      <c r="S75" s="37"/>
    </row>
  </sheetData>
  <mergeCells count="13">
    <mergeCell ref="G1:M1"/>
    <mergeCell ref="E2:O2"/>
    <mergeCell ref="A62:B62"/>
    <mergeCell ref="A6:C6"/>
    <mergeCell ref="J74:R74"/>
    <mergeCell ref="B4:T4"/>
    <mergeCell ref="A8:A9"/>
    <mergeCell ref="B8:B9"/>
    <mergeCell ref="O8:R8"/>
    <mergeCell ref="C8:F8"/>
    <mergeCell ref="K8:N8"/>
    <mergeCell ref="G8:J8"/>
    <mergeCell ref="K73:R73"/>
  </mergeCells>
  <phoneticPr fontId="0" type="noConversion"/>
  <printOptions horizontalCentered="1"/>
  <pageMargins left="0.46" right="0.38" top="0.53" bottom="0" header="0.62" footer="0.31496062992126"/>
  <pageSetup paperSize="9" scale="75" orientation="landscape" r:id="rId1"/>
  <rowBreaks count="1" manualBreakCount="1">
    <brk id="36" max="17" man="1"/>
  </rowBreaks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7"/>
  <sheetViews>
    <sheetView view="pageBreakPreview" topLeftCell="A49" zoomScale="70" zoomScaleNormal="70" zoomScaleSheetLayoutView="70" workbookViewId="0">
      <selection activeCell="L64" sqref="L64"/>
    </sheetView>
  </sheetViews>
  <sheetFormatPr defaultColWidth="9.140625" defaultRowHeight="15"/>
  <cols>
    <col min="1" max="1" width="9.140625" style="77"/>
    <col min="2" max="2" width="14.140625" style="77" customWidth="1"/>
    <col min="3" max="3" width="12.7109375" style="77" customWidth="1"/>
    <col min="4" max="4" width="11.7109375" style="77" customWidth="1"/>
    <col min="5" max="5" width="11.85546875" style="77" customWidth="1"/>
    <col min="6" max="6" width="9.85546875" style="77" customWidth="1"/>
    <col min="7" max="7" width="12.7109375" style="77" customWidth="1"/>
    <col min="8" max="9" width="11" style="77" customWidth="1"/>
    <col min="10" max="10" width="14.140625" style="77" customWidth="1"/>
    <col min="11" max="11" width="12.28515625" style="77" customWidth="1"/>
    <col min="12" max="12" width="13.140625" style="77" customWidth="1"/>
    <col min="13" max="13" width="9.7109375" style="77" customWidth="1"/>
    <col min="14" max="14" width="9.5703125" style="77" customWidth="1"/>
    <col min="15" max="15" width="12.7109375" style="77" customWidth="1"/>
    <col min="16" max="16" width="13.28515625" style="77" customWidth="1"/>
    <col min="17" max="17" width="11.28515625" style="77" customWidth="1"/>
    <col min="18" max="18" width="9.28515625" style="77" customWidth="1"/>
    <col min="19" max="19" width="9.140625" style="77"/>
    <col min="20" max="20" width="12.28515625" style="77" customWidth="1"/>
    <col min="21" max="16384" width="9.140625" style="77"/>
  </cols>
  <sheetData>
    <row r="1" spans="1:20" s="16" customFormat="1" ht="15.75">
      <c r="C1" s="46"/>
      <c r="D1" s="46"/>
      <c r="E1" s="46"/>
      <c r="F1" s="46"/>
      <c r="G1" s="46"/>
      <c r="H1" s="46"/>
      <c r="I1" s="115" t="s">
        <v>0</v>
      </c>
      <c r="J1" s="46"/>
      <c r="Q1" s="1187" t="s">
        <v>529</v>
      </c>
      <c r="R1" s="1187"/>
    </row>
    <row r="2" spans="1:20" s="16" customFormat="1" ht="20.25">
      <c r="G2" s="1092" t="s">
        <v>546</v>
      </c>
      <c r="H2" s="1092"/>
      <c r="I2" s="1092"/>
      <c r="J2" s="1092"/>
      <c r="K2" s="1092"/>
      <c r="L2" s="1092"/>
      <c r="M2" s="1092"/>
      <c r="N2" s="45"/>
      <c r="O2" s="45"/>
      <c r="P2" s="45"/>
      <c r="Q2" s="45"/>
    </row>
    <row r="3" spans="1:20" s="16" customFormat="1" ht="20.25">
      <c r="G3" s="134"/>
      <c r="H3" s="134"/>
      <c r="I3" s="134"/>
      <c r="J3" s="134"/>
      <c r="K3" s="134"/>
      <c r="L3" s="134"/>
      <c r="M3" s="134"/>
      <c r="N3" s="45"/>
      <c r="O3" s="45"/>
      <c r="P3" s="45"/>
      <c r="Q3" s="45"/>
    </row>
    <row r="4" spans="1:20" ht="18">
      <c r="B4" s="1555" t="s">
        <v>635</v>
      </c>
      <c r="C4" s="1555"/>
      <c r="D4" s="1555"/>
      <c r="E4" s="1555"/>
      <c r="F4" s="1555"/>
      <c r="G4" s="1555"/>
      <c r="H4" s="1555"/>
      <c r="I4" s="1555"/>
      <c r="J4" s="1555"/>
      <c r="K4" s="1555"/>
      <c r="L4" s="1555"/>
      <c r="M4" s="1555"/>
      <c r="N4" s="1555"/>
      <c r="O4" s="1555"/>
      <c r="P4" s="1555"/>
      <c r="Q4" s="1555"/>
      <c r="R4" s="1555"/>
      <c r="S4" s="1555"/>
      <c r="T4" s="1555"/>
    </row>
    <row r="5" spans="1:20" ht="15.75">
      <c r="C5" s="78"/>
      <c r="D5" s="79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</row>
    <row r="6" spans="1:20">
      <c r="A6" s="89" t="s">
        <v>752</v>
      </c>
    </row>
    <row r="7" spans="1:20">
      <c r="B7" s="80"/>
      <c r="Q7" s="124" t="s">
        <v>129</v>
      </c>
    </row>
    <row r="8" spans="1:20" s="81" customFormat="1" ht="32.450000000000003" customHeight="1">
      <c r="A8" s="1089" t="s">
        <v>2</v>
      </c>
      <c r="B8" s="1556" t="s">
        <v>3</v>
      </c>
      <c r="C8" s="1561" t="s">
        <v>445</v>
      </c>
      <c r="D8" s="1561"/>
      <c r="E8" s="1561"/>
      <c r="F8" s="1561"/>
      <c r="G8" s="1561" t="s">
        <v>446</v>
      </c>
      <c r="H8" s="1561"/>
      <c r="I8" s="1561"/>
      <c r="J8" s="1561"/>
      <c r="K8" s="1561" t="s">
        <v>447</v>
      </c>
      <c r="L8" s="1561"/>
      <c r="M8" s="1561"/>
      <c r="N8" s="1561"/>
      <c r="O8" s="1561" t="s">
        <v>448</v>
      </c>
      <c r="P8" s="1561"/>
      <c r="Q8" s="1561"/>
      <c r="R8" s="1556"/>
      <c r="S8" s="1563" t="s">
        <v>151</v>
      </c>
    </row>
    <row r="9" spans="1:20" s="82" customFormat="1" ht="75" customHeight="1">
      <c r="A9" s="1089"/>
      <c r="B9" s="1557"/>
      <c r="C9" s="88" t="s">
        <v>148</v>
      </c>
      <c r="D9" s="139" t="s">
        <v>150</v>
      </c>
      <c r="E9" s="88" t="s">
        <v>128</v>
      </c>
      <c r="F9" s="139" t="s">
        <v>149</v>
      </c>
      <c r="G9" s="88" t="s">
        <v>232</v>
      </c>
      <c r="H9" s="139" t="s">
        <v>150</v>
      </c>
      <c r="I9" s="88" t="s">
        <v>128</v>
      </c>
      <c r="J9" s="139" t="s">
        <v>149</v>
      </c>
      <c r="K9" s="88" t="s">
        <v>232</v>
      </c>
      <c r="L9" s="139" t="s">
        <v>150</v>
      </c>
      <c r="M9" s="88" t="s">
        <v>128</v>
      </c>
      <c r="N9" s="139" t="s">
        <v>149</v>
      </c>
      <c r="O9" s="88" t="s">
        <v>232</v>
      </c>
      <c r="P9" s="139" t="s">
        <v>150</v>
      </c>
      <c r="Q9" s="88" t="s">
        <v>128</v>
      </c>
      <c r="R9" s="140" t="s">
        <v>149</v>
      </c>
      <c r="S9" s="1563"/>
    </row>
    <row r="10" spans="1:20" s="82" customFormat="1" ht="16.149999999999999" customHeight="1">
      <c r="A10" s="5">
        <v>1</v>
      </c>
      <c r="B10" s="87">
        <v>2</v>
      </c>
      <c r="C10" s="76">
        <v>3</v>
      </c>
      <c r="D10" s="76">
        <v>4</v>
      </c>
      <c r="E10" s="76">
        <v>5</v>
      </c>
      <c r="F10" s="76">
        <v>6</v>
      </c>
      <c r="G10" s="76">
        <v>7</v>
      </c>
      <c r="H10" s="76">
        <v>8</v>
      </c>
      <c r="I10" s="76">
        <v>9</v>
      </c>
      <c r="J10" s="76">
        <v>10</v>
      </c>
      <c r="K10" s="76">
        <v>11</v>
      </c>
      <c r="L10" s="76">
        <v>12</v>
      </c>
      <c r="M10" s="76">
        <v>13</v>
      </c>
      <c r="N10" s="76">
        <v>14</v>
      </c>
      <c r="O10" s="76">
        <v>15</v>
      </c>
      <c r="P10" s="76">
        <v>16</v>
      </c>
      <c r="Q10" s="76">
        <v>17</v>
      </c>
      <c r="R10" s="130">
        <v>18</v>
      </c>
      <c r="S10" s="138">
        <v>19</v>
      </c>
    </row>
    <row r="11" spans="1:20" s="82" customFormat="1" ht="16.149999999999999" customHeight="1">
      <c r="A11" s="355">
        <v>1</v>
      </c>
      <c r="B11" s="360" t="s">
        <v>670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</row>
    <row r="12" spans="1:20" s="82" customFormat="1" ht="16.149999999999999" customHeight="1">
      <c r="A12" s="355">
        <v>2</v>
      </c>
      <c r="B12" s="360" t="s">
        <v>671</v>
      </c>
      <c r="C12" s="83">
        <v>65</v>
      </c>
      <c r="D12" s="83">
        <v>65</v>
      </c>
      <c r="E12" s="83">
        <v>1.54</v>
      </c>
      <c r="F12" s="83">
        <v>100.1</v>
      </c>
      <c r="G12" s="83">
        <v>92</v>
      </c>
      <c r="H12" s="83">
        <v>92</v>
      </c>
      <c r="I12" s="83">
        <v>3.7</v>
      </c>
      <c r="J12" s="83">
        <v>340.4</v>
      </c>
      <c r="K12" s="83">
        <v>56</v>
      </c>
      <c r="L12" s="83">
        <v>56</v>
      </c>
      <c r="M12" s="83">
        <v>6.47</v>
      </c>
      <c r="N12" s="83">
        <v>362.32</v>
      </c>
      <c r="O12" s="83">
        <v>0</v>
      </c>
      <c r="P12" s="83">
        <v>0</v>
      </c>
      <c r="Q12" s="83">
        <v>0</v>
      </c>
      <c r="R12" s="83">
        <v>0</v>
      </c>
      <c r="S12" s="83">
        <v>802.82</v>
      </c>
    </row>
    <row r="13" spans="1:20" s="82" customFormat="1" ht="16.149999999999999" customHeight="1">
      <c r="A13" s="355">
        <v>3</v>
      </c>
      <c r="B13" s="360" t="s">
        <v>672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125</v>
      </c>
      <c r="Q13" s="83">
        <v>2.46</v>
      </c>
      <c r="R13" s="83">
        <v>307.5</v>
      </c>
      <c r="S13" s="83">
        <v>307.5</v>
      </c>
    </row>
    <row r="14" spans="1:20" s="82" customFormat="1" ht="16.149999999999999" customHeight="1">
      <c r="A14" s="355">
        <v>4</v>
      </c>
      <c r="B14" s="360" t="s">
        <v>673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</row>
    <row r="15" spans="1:20" s="82" customFormat="1" ht="16.149999999999999" customHeight="1">
      <c r="A15" s="355">
        <v>5</v>
      </c>
      <c r="B15" s="360" t="s">
        <v>674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</row>
    <row r="16" spans="1:20" s="82" customFormat="1" ht="16.149999999999999" customHeight="1">
      <c r="A16" s="355">
        <v>6</v>
      </c>
      <c r="B16" s="360" t="s">
        <v>675</v>
      </c>
      <c r="C16" s="83">
        <v>0</v>
      </c>
      <c r="D16" s="83">
        <v>0</v>
      </c>
      <c r="E16" s="83">
        <v>0</v>
      </c>
      <c r="F16" s="83">
        <v>0</v>
      </c>
      <c r="G16" s="83">
        <v>74</v>
      </c>
      <c r="H16" s="83">
        <v>74</v>
      </c>
      <c r="I16" s="83">
        <v>1.87</v>
      </c>
      <c r="J16" s="83">
        <v>138.38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138.38</v>
      </c>
    </row>
    <row r="17" spans="1:45" s="82" customFormat="1" ht="16.149999999999999" customHeight="1">
      <c r="A17" s="355">
        <v>7</v>
      </c>
      <c r="B17" s="360" t="s">
        <v>676</v>
      </c>
      <c r="C17" s="83">
        <v>0</v>
      </c>
      <c r="D17" s="83">
        <v>0</v>
      </c>
      <c r="E17" s="83">
        <v>0</v>
      </c>
      <c r="F17" s="83">
        <v>0</v>
      </c>
      <c r="G17" s="83">
        <v>48</v>
      </c>
      <c r="H17" s="83">
        <v>48</v>
      </c>
      <c r="I17" s="83">
        <v>2</v>
      </c>
      <c r="J17" s="83">
        <v>96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96</v>
      </c>
    </row>
    <row r="18" spans="1:45">
      <c r="A18" s="355">
        <v>8</v>
      </c>
      <c r="B18" s="360" t="s">
        <v>677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</row>
    <row r="19" spans="1:45">
      <c r="A19" s="355">
        <v>9</v>
      </c>
      <c r="B19" s="360" t="s">
        <v>678</v>
      </c>
      <c r="C19" s="83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</row>
    <row r="20" spans="1:45">
      <c r="A20" s="355">
        <v>10</v>
      </c>
      <c r="B20" s="360" t="s">
        <v>679</v>
      </c>
      <c r="C20" s="83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</row>
    <row r="21" spans="1:45">
      <c r="A21" s="355">
        <v>11</v>
      </c>
      <c r="B21" s="360" t="s">
        <v>680</v>
      </c>
      <c r="C21" s="83">
        <v>64</v>
      </c>
      <c r="D21" s="83">
        <v>64</v>
      </c>
      <c r="E21" s="83">
        <v>10.78</v>
      </c>
      <c r="F21" s="83">
        <v>98.56</v>
      </c>
      <c r="G21" s="83">
        <v>64</v>
      </c>
      <c r="H21" s="83">
        <v>64</v>
      </c>
      <c r="I21" s="83">
        <v>17.989999999999998</v>
      </c>
      <c r="J21" s="83">
        <v>164.48</v>
      </c>
      <c r="K21" s="83">
        <v>64</v>
      </c>
      <c r="L21" s="83">
        <v>64</v>
      </c>
      <c r="M21" s="83">
        <v>25.68</v>
      </c>
      <c r="N21" s="83">
        <v>205.44</v>
      </c>
      <c r="O21" s="83">
        <v>62</v>
      </c>
      <c r="P21" s="83">
        <v>62</v>
      </c>
      <c r="Q21" s="83">
        <v>30.72</v>
      </c>
      <c r="R21" s="83">
        <v>238.08</v>
      </c>
      <c r="S21" s="83">
        <v>706.56</v>
      </c>
    </row>
    <row r="22" spans="1:45" s="83" customFormat="1">
      <c r="A22" s="355">
        <v>12</v>
      </c>
      <c r="B22" s="360" t="s">
        <v>681</v>
      </c>
      <c r="C22" s="83">
        <v>172</v>
      </c>
      <c r="D22" s="83">
        <v>172</v>
      </c>
      <c r="E22" s="83">
        <v>2.2000000000000002</v>
      </c>
      <c r="F22" s="83">
        <v>378.4</v>
      </c>
      <c r="G22" s="83">
        <v>220</v>
      </c>
      <c r="H22" s="83">
        <v>220</v>
      </c>
      <c r="I22" s="83">
        <v>2.5</v>
      </c>
      <c r="J22" s="83">
        <v>550</v>
      </c>
      <c r="K22" s="83">
        <v>52</v>
      </c>
      <c r="L22" s="83">
        <v>52</v>
      </c>
      <c r="M22" s="83">
        <v>2.8</v>
      </c>
      <c r="N22" s="83">
        <v>145.6</v>
      </c>
      <c r="O22" s="83">
        <v>2</v>
      </c>
      <c r="P22" s="83">
        <v>2</v>
      </c>
      <c r="Q22" s="83">
        <v>3.1</v>
      </c>
      <c r="R22" s="83">
        <v>6.2</v>
      </c>
      <c r="S22" s="83">
        <v>1080.2</v>
      </c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</row>
    <row r="23" spans="1:45">
      <c r="A23" s="355">
        <v>13</v>
      </c>
      <c r="B23" s="360" t="s">
        <v>682</v>
      </c>
      <c r="C23" s="83">
        <v>72</v>
      </c>
      <c r="D23" s="83">
        <v>72</v>
      </c>
      <c r="E23" s="83">
        <v>1.54</v>
      </c>
      <c r="F23" s="83">
        <v>110.88</v>
      </c>
      <c r="G23" s="83">
        <v>19</v>
      </c>
      <c r="H23" s="83">
        <v>19</v>
      </c>
      <c r="I23" s="83">
        <v>1.85</v>
      </c>
      <c r="J23" s="83">
        <v>35.15</v>
      </c>
      <c r="K23" s="83">
        <v>9</v>
      </c>
      <c r="L23" s="83">
        <v>9</v>
      </c>
      <c r="M23" s="83">
        <v>2.4</v>
      </c>
      <c r="N23" s="83">
        <v>21.6</v>
      </c>
      <c r="O23" s="83">
        <v>9</v>
      </c>
      <c r="P23" s="83">
        <v>9</v>
      </c>
      <c r="Q23" s="83">
        <v>2.7</v>
      </c>
      <c r="R23" s="83">
        <v>24.3</v>
      </c>
      <c r="S23" s="83">
        <v>191.93</v>
      </c>
    </row>
    <row r="24" spans="1:45">
      <c r="A24" s="355">
        <v>14</v>
      </c>
      <c r="B24" s="360" t="s">
        <v>683</v>
      </c>
      <c r="C24" s="83">
        <v>53</v>
      </c>
      <c r="D24" s="83">
        <v>53</v>
      </c>
      <c r="E24" s="83">
        <v>1.54</v>
      </c>
      <c r="F24" s="83">
        <v>81.62</v>
      </c>
      <c r="G24" s="83">
        <v>7</v>
      </c>
      <c r="H24" s="83">
        <v>7</v>
      </c>
      <c r="I24" s="83">
        <v>1.85</v>
      </c>
      <c r="J24" s="83">
        <v>12.95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94.57</v>
      </c>
    </row>
    <row r="25" spans="1:45">
      <c r="A25" s="355">
        <v>15</v>
      </c>
      <c r="B25" s="360" t="s">
        <v>684</v>
      </c>
      <c r="C25" s="83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</row>
    <row r="26" spans="1:45">
      <c r="A26" s="355">
        <v>16</v>
      </c>
      <c r="B26" s="360" t="s">
        <v>685</v>
      </c>
      <c r="C26" s="83">
        <v>339</v>
      </c>
      <c r="D26" s="83">
        <v>186</v>
      </c>
      <c r="E26" s="378" t="s">
        <v>732</v>
      </c>
      <c r="F26" s="83">
        <v>286.44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286.44</v>
      </c>
    </row>
    <row r="27" spans="1:45">
      <c r="A27" s="355">
        <v>17</v>
      </c>
      <c r="B27" s="360" t="s">
        <v>686</v>
      </c>
      <c r="C27" s="83">
        <v>72</v>
      </c>
      <c r="D27" s="83">
        <v>72</v>
      </c>
      <c r="E27" s="83">
        <v>14.7</v>
      </c>
      <c r="F27" s="83">
        <v>151.19999999999999</v>
      </c>
      <c r="G27" s="83">
        <v>21</v>
      </c>
      <c r="H27" s="83">
        <v>21</v>
      </c>
      <c r="I27" s="83">
        <v>15.75</v>
      </c>
      <c r="J27" s="83">
        <v>47.25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  <c r="S27" s="83">
        <v>198.45</v>
      </c>
    </row>
    <row r="28" spans="1:45">
      <c r="A28" s="355">
        <v>18</v>
      </c>
      <c r="B28" s="360" t="s">
        <v>687</v>
      </c>
      <c r="C28" s="83">
        <v>112</v>
      </c>
      <c r="D28" s="83">
        <v>112</v>
      </c>
      <c r="E28" s="83">
        <v>7.7</v>
      </c>
      <c r="F28" s="83">
        <v>172.48</v>
      </c>
      <c r="G28" s="83">
        <v>149</v>
      </c>
      <c r="H28" s="83">
        <v>149</v>
      </c>
      <c r="I28" s="83">
        <v>9.25</v>
      </c>
      <c r="J28" s="83">
        <v>275.64999999999998</v>
      </c>
      <c r="K28" s="83">
        <v>38</v>
      </c>
      <c r="L28" s="83">
        <v>38</v>
      </c>
      <c r="M28" s="83">
        <v>10.8</v>
      </c>
      <c r="N28" s="83">
        <v>82.08</v>
      </c>
      <c r="O28" s="83">
        <v>19</v>
      </c>
      <c r="P28" s="83">
        <v>19</v>
      </c>
      <c r="Q28" s="83">
        <v>12.3</v>
      </c>
      <c r="R28" s="83">
        <v>46.74</v>
      </c>
      <c r="S28" s="83">
        <v>576.95000000000005</v>
      </c>
    </row>
    <row r="29" spans="1:45">
      <c r="A29" s="355">
        <v>19</v>
      </c>
      <c r="B29" s="360" t="s">
        <v>688</v>
      </c>
      <c r="C29" s="83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  <c r="Q29" s="83"/>
      <c r="R29" s="83">
        <v>0</v>
      </c>
      <c r="S29" s="83">
        <v>0</v>
      </c>
    </row>
    <row r="30" spans="1:45">
      <c r="A30" s="355">
        <v>20</v>
      </c>
      <c r="B30" s="360" t="s">
        <v>689</v>
      </c>
      <c r="C30" s="83">
        <v>2</v>
      </c>
      <c r="D30" s="83">
        <v>2</v>
      </c>
      <c r="E30" s="83">
        <v>154</v>
      </c>
      <c r="F30" s="83">
        <v>3.08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3">
        <v>0</v>
      </c>
      <c r="Q30" s="83">
        <v>0</v>
      </c>
      <c r="R30" s="83">
        <v>0</v>
      </c>
      <c r="S30" s="83">
        <v>3.08</v>
      </c>
    </row>
    <row r="31" spans="1:45">
      <c r="A31" s="355">
        <v>21</v>
      </c>
      <c r="B31" s="360" t="s">
        <v>690</v>
      </c>
      <c r="C31" s="83">
        <v>154</v>
      </c>
      <c r="D31" s="83">
        <v>154</v>
      </c>
      <c r="E31" s="83">
        <v>10.78</v>
      </c>
      <c r="F31" s="83">
        <v>237.16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83">
        <v>0</v>
      </c>
      <c r="S31" s="83">
        <v>237.16</v>
      </c>
    </row>
    <row r="32" spans="1:45">
      <c r="A32" s="355">
        <v>22</v>
      </c>
      <c r="B32" s="360" t="s">
        <v>691</v>
      </c>
      <c r="C32" s="83">
        <v>0</v>
      </c>
      <c r="D32" s="83">
        <v>0</v>
      </c>
      <c r="E32" s="83">
        <v>0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O32" s="83">
        <v>48</v>
      </c>
      <c r="P32" s="83">
        <v>48</v>
      </c>
      <c r="Q32" s="83">
        <v>1.45</v>
      </c>
      <c r="R32" s="83">
        <v>69.599999999999994</v>
      </c>
      <c r="S32" s="83">
        <v>69.599999999999994</v>
      </c>
    </row>
    <row r="33" spans="1:22">
      <c r="A33" s="355">
        <v>23</v>
      </c>
      <c r="B33" s="360" t="s">
        <v>692</v>
      </c>
      <c r="C33" s="83">
        <v>0</v>
      </c>
      <c r="D33" s="83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O33" s="83">
        <v>0</v>
      </c>
      <c r="P33" s="83">
        <v>0</v>
      </c>
      <c r="Q33" s="83">
        <v>0</v>
      </c>
      <c r="R33" s="83">
        <v>0</v>
      </c>
      <c r="S33" s="83">
        <v>0</v>
      </c>
    </row>
    <row r="34" spans="1:22">
      <c r="A34" s="355">
        <v>24</v>
      </c>
      <c r="B34" s="360" t="s">
        <v>715</v>
      </c>
      <c r="C34" s="83">
        <v>0</v>
      </c>
      <c r="D34" s="83">
        <v>0</v>
      </c>
      <c r="E34" s="83">
        <v>0</v>
      </c>
      <c r="F34" s="83">
        <v>0</v>
      </c>
      <c r="G34" s="83">
        <v>0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M34" s="83">
        <v>0</v>
      </c>
      <c r="N34" s="83">
        <v>0</v>
      </c>
      <c r="O34" s="83">
        <v>0</v>
      </c>
      <c r="P34" s="83">
        <v>0</v>
      </c>
      <c r="Q34" s="83">
        <v>0</v>
      </c>
      <c r="R34" s="83">
        <v>0</v>
      </c>
      <c r="S34" s="83">
        <v>0</v>
      </c>
    </row>
    <row r="35" spans="1:22">
      <c r="A35" s="355">
        <v>25</v>
      </c>
      <c r="B35" s="360" t="s">
        <v>693</v>
      </c>
      <c r="C35" s="83">
        <v>0</v>
      </c>
      <c r="D35" s="83">
        <v>0</v>
      </c>
      <c r="E35" s="83">
        <v>0</v>
      </c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83">
        <v>0</v>
      </c>
      <c r="M35" s="83">
        <v>0</v>
      </c>
      <c r="N35" s="83">
        <v>0</v>
      </c>
      <c r="O35" s="83">
        <v>0</v>
      </c>
      <c r="P35" s="83">
        <v>0</v>
      </c>
      <c r="Q35" s="83">
        <v>0</v>
      </c>
      <c r="R35" s="83">
        <v>0</v>
      </c>
      <c r="S35" s="83">
        <v>0</v>
      </c>
    </row>
    <row r="36" spans="1:22">
      <c r="A36" s="355">
        <v>26</v>
      </c>
      <c r="B36" s="360" t="s">
        <v>694</v>
      </c>
      <c r="C36" s="83">
        <v>29</v>
      </c>
      <c r="D36" s="83">
        <v>29</v>
      </c>
      <c r="E36" s="83">
        <v>2</v>
      </c>
      <c r="F36" s="83">
        <v>58</v>
      </c>
      <c r="G36" s="83">
        <v>0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3">
        <v>0</v>
      </c>
      <c r="Q36" s="83">
        <v>0</v>
      </c>
      <c r="R36" s="83">
        <v>0</v>
      </c>
      <c r="S36" s="83">
        <v>58</v>
      </c>
    </row>
    <row r="37" spans="1:22">
      <c r="A37" s="355">
        <v>27</v>
      </c>
      <c r="B37" s="360" t="s">
        <v>695</v>
      </c>
      <c r="C37" s="394">
        <v>91.200000000000017</v>
      </c>
      <c r="D37" s="83">
        <v>91.200000000000017</v>
      </c>
      <c r="E37" s="83">
        <v>1.54</v>
      </c>
      <c r="F37" s="83">
        <v>140.44800000000001</v>
      </c>
      <c r="G37" s="83">
        <v>68.399999999999991</v>
      </c>
      <c r="H37" s="83">
        <v>68.399999999999991</v>
      </c>
      <c r="I37" s="83">
        <v>1.85</v>
      </c>
      <c r="J37" s="83">
        <v>126.53999999999999</v>
      </c>
      <c r="K37" s="83">
        <v>45.6</v>
      </c>
      <c r="L37" s="83">
        <v>45.600000000000009</v>
      </c>
      <c r="M37" s="83">
        <v>2.4</v>
      </c>
      <c r="N37" s="83">
        <v>109.44</v>
      </c>
      <c r="O37" s="83">
        <v>22.800000000000004</v>
      </c>
      <c r="P37" s="83">
        <v>22.800000000000004</v>
      </c>
      <c r="Q37" s="83">
        <v>2.7</v>
      </c>
      <c r="R37" s="83">
        <v>61.560000000000009</v>
      </c>
      <c r="S37" s="83">
        <v>437.988</v>
      </c>
    </row>
    <row r="38" spans="1:22">
      <c r="A38" s="355">
        <v>28</v>
      </c>
      <c r="B38" s="360" t="s">
        <v>696</v>
      </c>
      <c r="C38" s="83">
        <v>8</v>
      </c>
      <c r="D38" s="83">
        <v>8</v>
      </c>
      <c r="E38" s="83">
        <v>1.54</v>
      </c>
      <c r="F38" s="83">
        <f>D38*E38</f>
        <v>12.32</v>
      </c>
      <c r="G38" s="83">
        <v>61</v>
      </c>
      <c r="H38" s="83">
        <v>61</v>
      </c>
      <c r="I38" s="83">
        <v>1.84</v>
      </c>
      <c r="J38" s="83">
        <v>112.24</v>
      </c>
      <c r="K38" s="83">
        <v>236</v>
      </c>
      <c r="L38" s="83">
        <v>236</v>
      </c>
      <c r="M38" s="83">
        <v>19.440000000000001</v>
      </c>
      <c r="N38" s="83">
        <v>509.76</v>
      </c>
      <c r="O38" s="83">
        <v>209</v>
      </c>
      <c r="P38" s="83">
        <v>209</v>
      </c>
      <c r="Q38" s="83">
        <v>22.14</v>
      </c>
      <c r="R38" s="83">
        <v>514.14</v>
      </c>
      <c r="S38" s="83">
        <v>1148.46</v>
      </c>
      <c r="V38" s="77">
        <f>F38+J38+N38+R38</f>
        <v>1148.46</v>
      </c>
    </row>
    <row r="39" spans="1:22">
      <c r="A39" s="355">
        <v>29</v>
      </c>
      <c r="B39" s="360" t="s">
        <v>716</v>
      </c>
      <c r="C39" s="83">
        <v>0</v>
      </c>
      <c r="D39" s="83">
        <v>0</v>
      </c>
      <c r="E39" s="83">
        <v>0</v>
      </c>
      <c r="F39" s="83">
        <v>0</v>
      </c>
      <c r="G39" s="83">
        <v>0</v>
      </c>
      <c r="H39" s="83">
        <v>0</v>
      </c>
      <c r="I39" s="83">
        <v>0</v>
      </c>
      <c r="J39" s="83">
        <v>0</v>
      </c>
      <c r="K39" s="83">
        <v>0</v>
      </c>
      <c r="L39" s="83">
        <v>0</v>
      </c>
      <c r="M39" s="83">
        <v>0</v>
      </c>
      <c r="N39" s="83">
        <v>0</v>
      </c>
      <c r="O39" s="83">
        <v>0</v>
      </c>
      <c r="P39" s="83">
        <v>0</v>
      </c>
      <c r="Q39" s="83">
        <v>0</v>
      </c>
      <c r="R39" s="83">
        <v>0</v>
      </c>
      <c r="S39" s="83">
        <v>0</v>
      </c>
    </row>
    <row r="40" spans="1:22">
      <c r="A40" s="355">
        <v>30</v>
      </c>
      <c r="B40" s="360" t="s">
        <v>697</v>
      </c>
      <c r="C40" s="83">
        <v>0</v>
      </c>
      <c r="D40" s="83">
        <v>0</v>
      </c>
      <c r="E40" s="83">
        <v>0</v>
      </c>
      <c r="F40" s="83">
        <v>0</v>
      </c>
      <c r="G40" s="83">
        <v>71</v>
      </c>
      <c r="H40" s="83">
        <v>71</v>
      </c>
      <c r="I40" s="83">
        <v>1.85</v>
      </c>
      <c r="J40" s="83">
        <v>131.35</v>
      </c>
      <c r="K40" s="83">
        <v>0</v>
      </c>
      <c r="L40" s="83">
        <v>0</v>
      </c>
      <c r="M40" s="83">
        <v>0</v>
      </c>
      <c r="N40" s="83">
        <v>0</v>
      </c>
      <c r="O40" s="83"/>
      <c r="P40" s="83"/>
      <c r="Q40" s="83"/>
      <c r="R40" s="83"/>
      <c r="S40" s="83">
        <v>131.35</v>
      </c>
    </row>
    <row r="41" spans="1:22">
      <c r="A41" s="355">
        <v>31</v>
      </c>
      <c r="B41" s="360" t="s">
        <v>698</v>
      </c>
      <c r="C41" s="83">
        <v>0</v>
      </c>
      <c r="D41" s="83">
        <v>0</v>
      </c>
      <c r="E41" s="83">
        <v>0</v>
      </c>
      <c r="F41" s="83">
        <v>0</v>
      </c>
      <c r="G41" s="83">
        <v>140</v>
      </c>
      <c r="H41" s="83">
        <v>140</v>
      </c>
      <c r="I41" s="83">
        <v>1.54</v>
      </c>
      <c r="J41" s="83">
        <v>215.6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/>
      <c r="Q41" s="83">
        <v>0</v>
      </c>
      <c r="R41" s="83">
        <v>0</v>
      </c>
      <c r="S41" s="83">
        <v>215.6</v>
      </c>
    </row>
    <row r="42" spans="1:22">
      <c r="A42" s="355">
        <v>32</v>
      </c>
      <c r="B42" s="360" t="s">
        <v>699</v>
      </c>
      <c r="C42" s="83">
        <v>85</v>
      </c>
      <c r="D42" s="83">
        <v>85</v>
      </c>
      <c r="E42" s="83">
        <v>1.54</v>
      </c>
      <c r="F42" s="83">
        <v>100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3">
        <v>0</v>
      </c>
      <c r="Q42" s="83">
        <v>0</v>
      </c>
      <c r="R42" s="83">
        <v>0</v>
      </c>
      <c r="S42" s="83">
        <v>130.9</v>
      </c>
    </row>
    <row r="43" spans="1:22">
      <c r="A43" s="355">
        <v>33</v>
      </c>
      <c r="B43" s="360" t="s">
        <v>700</v>
      </c>
      <c r="C43" s="83">
        <v>457</v>
      </c>
      <c r="D43" s="83">
        <v>457</v>
      </c>
      <c r="E43" s="83">
        <v>0</v>
      </c>
      <c r="F43" s="83">
        <v>914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  <c r="Q43" s="83">
        <v>0</v>
      </c>
      <c r="R43" s="83">
        <v>0</v>
      </c>
      <c r="S43" s="83">
        <v>0</v>
      </c>
    </row>
    <row r="44" spans="1:22">
      <c r="A44" s="355">
        <v>34</v>
      </c>
      <c r="B44" s="360" t="s">
        <v>701</v>
      </c>
      <c r="C44" s="83">
        <v>0</v>
      </c>
      <c r="D44" s="83">
        <v>0</v>
      </c>
      <c r="E44" s="83">
        <v>0</v>
      </c>
      <c r="F44" s="83">
        <v>0</v>
      </c>
      <c r="G44" s="83">
        <v>494</v>
      </c>
      <c r="H44" s="83">
        <v>494</v>
      </c>
      <c r="I44" s="83">
        <v>2</v>
      </c>
      <c r="J44" s="83">
        <v>988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  <c r="P44" s="83">
        <v>0</v>
      </c>
      <c r="Q44" s="83">
        <v>0</v>
      </c>
      <c r="R44" s="83">
        <v>0</v>
      </c>
      <c r="S44" s="83">
        <v>988</v>
      </c>
    </row>
    <row r="45" spans="1:22">
      <c r="A45" s="355">
        <v>35</v>
      </c>
      <c r="B45" s="360" t="s">
        <v>702</v>
      </c>
      <c r="C45" s="83">
        <v>18</v>
      </c>
      <c r="D45" s="83">
        <v>18</v>
      </c>
      <c r="E45" s="83">
        <v>3.08</v>
      </c>
      <c r="F45" s="83">
        <v>27.72</v>
      </c>
      <c r="G45" s="83">
        <v>272</v>
      </c>
      <c r="H45" s="83">
        <v>272</v>
      </c>
      <c r="I45" s="83">
        <v>3.8</v>
      </c>
      <c r="J45" s="83">
        <v>516.79999999999995</v>
      </c>
      <c r="K45" s="83">
        <v>202</v>
      </c>
      <c r="L45" s="83">
        <v>202</v>
      </c>
      <c r="M45" s="83">
        <v>2.4</v>
      </c>
      <c r="N45" s="83">
        <v>484.79999999999995</v>
      </c>
      <c r="O45" s="83">
        <v>104</v>
      </c>
      <c r="P45" s="83">
        <v>104</v>
      </c>
      <c r="Q45" s="83">
        <v>3</v>
      </c>
      <c r="R45" s="83">
        <v>312</v>
      </c>
      <c r="S45" s="83">
        <v>1341.32</v>
      </c>
    </row>
    <row r="46" spans="1:22">
      <c r="A46" s="355">
        <v>36</v>
      </c>
      <c r="B46" s="360" t="s">
        <v>717</v>
      </c>
      <c r="C46" s="83">
        <v>150</v>
      </c>
      <c r="D46" s="83">
        <v>150</v>
      </c>
      <c r="E46" s="83">
        <v>1.54</v>
      </c>
      <c r="F46" s="83">
        <v>231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83">
        <v>0</v>
      </c>
      <c r="Q46" s="83">
        <v>0</v>
      </c>
      <c r="R46" s="83">
        <v>0</v>
      </c>
      <c r="S46" s="83">
        <v>231</v>
      </c>
    </row>
    <row r="47" spans="1:22">
      <c r="A47" s="355">
        <v>37</v>
      </c>
      <c r="B47" s="360" t="s">
        <v>703</v>
      </c>
      <c r="C47" s="83">
        <v>0</v>
      </c>
      <c r="D47" s="83">
        <v>0</v>
      </c>
      <c r="E47" s="83">
        <v>0</v>
      </c>
      <c r="F47" s="83">
        <v>0</v>
      </c>
      <c r="G47" s="83">
        <v>0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83">
        <v>0</v>
      </c>
      <c r="N47" s="83">
        <v>0</v>
      </c>
      <c r="O47" s="83">
        <v>0</v>
      </c>
      <c r="P47" s="83">
        <v>0</v>
      </c>
      <c r="Q47" s="83">
        <v>0</v>
      </c>
      <c r="R47" s="83">
        <v>0</v>
      </c>
      <c r="S47" s="83">
        <v>0</v>
      </c>
    </row>
    <row r="48" spans="1:22">
      <c r="A48" s="355">
        <v>38</v>
      </c>
      <c r="B48" s="360" t="s">
        <v>704</v>
      </c>
      <c r="C48" s="83">
        <v>84</v>
      </c>
      <c r="D48" s="83">
        <v>84</v>
      </c>
      <c r="E48" s="83">
        <v>3.08</v>
      </c>
      <c r="F48" s="83">
        <v>129.36000000000001</v>
      </c>
      <c r="G48" s="83">
        <v>84</v>
      </c>
      <c r="H48" s="83">
        <v>84</v>
      </c>
      <c r="I48" s="83">
        <v>7.4</v>
      </c>
      <c r="J48" s="83">
        <v>310.8</v>
      </c>
      <c r="K48" s="83">
        <v>84</v>
      </c>
      <c r="L48" s="83">
        <v>84</v>
      </c>
      <c r="M48" s="83">
        <v>8.64</v>
      </c>
      <c r="N48" s="83">
        <v>362.88</v>
      </c>
      <c r="O48" s="83">
        <v>84</v>
      </c>
      <c r="P48" s="83">
        <v>84</v>
      </c>
      <c r="Q48" s="83">
        <v>9.84</v>
      </c>
      <c r="R48" s="83">
        <v>413.28</v>
      </c>
      <c r="S48" s="83"/>
    </row>
    <row r="49" spans="1:19">
      <c r="A49" s="355">
        <v>39</v>
      </c>
      <c r="B49" s="360" t="s">
        <v>705</v>
      </c>
      <c r="C49" s="83">
        <v>0</v>
      </c>
      <c r="D49" s="83">
        <v>0</v>
      </c>
      <c r="E49" s="83">
        <v>0</v>
      </c>
      <c r="F49" s="83">
        <v>0</v>
      </c>
      <c r="G49" s="83">
        <v>703</v>
      </c>
      <c r="H49" s="83">
        <v>703</v>
      </c>
      <c r="I49" s="83">
        <v>1.95</v>
      </c>
      <c r="J49" s="83">
        <v>1370.85</v>
      </c>
      <c r="K49" s="83">
        <v>0</v>
      </c>
      <c r="L49" s="83">
        <v>0</v>
      </c>
      <c r="M49" s="83">
        <v>0</v>
      </c>
      <c r="N49" s="83">
        <v>0</v>
      </c>
      <c r="O49" s="83">
        <v>0</v>
      </c>
      <c r="P49" s="83">
        <v>0</v>
      </c>
      <c r="Q49" s="83">
        <v>0</v>
      </c>
      <c r="R49" s="83">
        <v>0</v>
      </c>
      <c r="S49" s="83">
        <v>1370.85</v>
      </c>
    </row>
    <row r="50" spans="1:19">
      <c r="A50" s="355">
        <v>40</v>
      </c>
      <c r="B50" s="360" t="s">
        <v>706</v>
      </c>
      <c r="C50" s="83">
        <v>67</v>
      </c>
      <c r="D50" s="83">
        <v>67</v>
      </c>
      <c r="E50" s="83">
        <v>1.54</v>
      </c>
      <c r="F50" s="83">
        <v>103.18</v>
      </c>
      <c r="G50" s="83">
        <v>193</v>
      </c>
      <c r="H50" s="83">
        <v>193</v>
      </c>
      <c r="I50" s="83">
        <v>1.9</v>
      </c>
      <c r="J50" s="83">
        <v>366.7</v>
      </c>
      <c r="K50" s="83">
        <v>86</v>
      </c>
      <c r="L50" s="83">
        <v>86</v>
      </c>
      <c r="M50" s="83">
        <v>2.4</v>
      </c>
      <c r="N50" s="83">
        <v>206.4</v>
      </c>
      <c r="O50" s="83">
        <v>26</v>
      </c>
      <c r="P50" s="83">
        <v>26</v>
      </c>
      <c r="Q50" s="83">
        <v>3</v>
      </c>
      <c r="R50" s="83">
        <v>78</v>
      </c>
      <c r="S50" s="83">
        <v>754.28</v>
      </c>
    </row>
    <row r="51" spans="1:19">
      <c r="A51" s="355">
        <v>41</v>
      </c>
      <c r="B51" s="360" t="s">
        <v>707</v>
      </c>
      <c r="C51" s="83">
        <v>60</v>
      </c>
      <c r="D51" s="83">
        <v>60</v>
      </c>
      <c r="E51" s="83">
        <v>1.59</v>
      </c>
      <c r="F51" s="83">
        <v>95.4</v>
      </c>
      <c r="G51" s="83">
        <v>0</v>
      </c>
      <c r="H51" s="83">
        <v>0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83">
        <v>0</v>
      </c>
      <c r="O51" s="83">
        <v>0</v>
      </c>
      <c r="P51" s="83">
        <v>0</v>
      </c>
      <c r="Q51" s="83">
        <v>0</v>
      </c>
      <c r="R51" s="83">
        <v>0</v>
      </c>
      <c r="S51" s="83">
        <v>95.4</v>
      </c>
    </row>
    <row r="52" spans="1:19">
      <c r="A52" s="355">
        <v>42</v>
      </c>
      <c r="B52" s="360" t="s">
        <v>708</v>
      </c>
      <c r="C52" s="83">
        <v>0</v>
      </c>
      <c r="D52" s="83">
        <v>0</v>
      </c>
      <c r="E52" s="83">
        <v>0</v>
      </c>
      <c r="F52" s="83">
        <v>0</v>
      </c>
      <c r="G52" s="83">
        <v>12</v>
      </c>
      <c r="H52" s="83">
        <v>0</v>
      </c>
      <c r="I52" s="83">
        <v>2.2000000000000002</v>
      </c>
      <c r="J52" s="83">
        <v>26.4</v>
      </c>
      <c r="K52" s="83">
        <v>135</v>
      </c>
      <c r="L52" s="83"/>
      <c r="M52" s="83">
        <v>2.4</v>
      </c>
      <c r="N52" s="83">
        <v>324</v>
      </c>
      <c r="O52" s="83">
        <v>154</v>
      </c>
      <c r="P52" s="83">
        <v>0</v>
      </c>
      <c r="Q52" s="83">
        <v>2.6</v>
      </c>
      <c r="R52" s="83">
        <v>400.4</v>
      </c>
      <c r="S52" s="83">
        <v>750.8</v>
      </c>
    </row>
    <row r="53" spans="1:19">
      <c r="A53" s="355">
        <v>43</v>
      </c>
      <c r="B53" s="360" t="s">
        <v>709</v>
      </c>
      <c r="C53" s="83">
        <v>0</v>
      </c>
      <c r="D53" s="83">
        <v>0</v>
      </c>
      <c r="E53" s="83">
        <v>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83">
        <v>0</v>
      </c>
      <c r="O53" s="83">
        <v>0</v>
      </c>
      <c r="P53" s="83">
        <v>0</v>
      </c>
      <c r="Q53" s="83">
        <v>0</v>
      </c>
      <c r="R53" s="83">
        <v>0</v>
      </c>
      <c r="S53" s="83">
        <v>0</v>
      </c>
    </row>
    <row r="54" spans="1:19">
      <c r="A54" s="355">
        <v>44</v>
      </c>
      <c r="B54" s="360" t="s">
        <v>710</v>
      </c>
      <c r="C54" s="83">
        <v>0</v>
      </c>
      <c r="D54" s="83">
        <v>0</v>
      </c>
      <c r="E54" s="83">
        <v>0</v>
      </c>
      <c r="F54" s="83">
        <v>0</v>
      </c>
      <c r="G54" s="83">
        <v>34</v>
      </c>
      <c r="H54" s="83">
        <v>34</v>
      </c>
      <c r="I54" s="83">
        <v>6</v>
      </c>
      <c r="J54" s="83">
        <v>68</v>
      </c>
      <c r="K54" s="83">
        <v>0</v>
      </c>
      <c r="L54" s="83">
        <v>0</v>
      </c>
      <c r="M54" s="83">
        <v>0</v>
      </c>
      <c r="N54" s="83">
        <v>0</v>
      </c>
      <c r="O54" s="83">
        <v>0</v>
      </c>
      <c r="P54" s="83">
        <v>0</v>
      </c>
      <c r="Q54" s="83">
        <v>0</v>
      </c>
      <c r="R54" s="83">
        <v>0</v>
      </c>
      <c r="S54" s="83">
        <v>68</v>
      </c>
    </row>
    <row r="55" spans="1:19">
      <c r="A55" s="355">
        <v>45</v>
      </c>
      <c r="B55" s="360" t="s">
        <v>711</v>
      </c>
      <c r="C55" s="83">
        <v>0</v>
      </c>
      <c r="D55" s="83">
        <v>0</v>
      </c>
      <c r="E55" s="83">
        <v>0</v>
      </c>
      <c r="F55" s="83">
        <v>0</v>
      </c>
      <c r="G55" s="83">
        <v>389</v>
      </c>
      <c r="H55" s="83">
        <v>389</v>
      </c>
      <c r="I55" s="83">
        <v>1.54</v>
      </c>
      <c r="J55" s="83">
        <v>583.5</v>
      </c>
      <c r="K55" s="83">
        <v>25</v>
      </c>
      <c r="L55" s="83">
        <v>25</v>
      </c>
      <c r="M55" s="83">
        <v>3.5</v>
      </c>
      <c r="N55" s="83">
        <v>87.5</v>
      </c>
      <c r="O55" s="83">
        <v>0</v>
      </c>
      <c r="P55" s="83">
        <v>0</v>
      </c>
      <c r="Q55" s="83">
        <v>0</v>
      </c>
      <c r="R55" s="83">
        <v>0</v>
      </c>
      <c r="S55" s="83">
        <v>671</v>
      </c>
    </row>
    <row r="56" spans="1:19">
      <c r="A56" s="355">
        <v>46</v>
      </c>
      <c r="B56" s="360" t="s">
        <v>712</v>
      </c>
      <c r="C56" s="83">
        <v>0</v>
      </c>
      <c r="D56" s="83">
        <v>0</v>
      </c>
      <c r="E56" s="83">
        <v>0</v>
      </c>
      <c r="F56" s="83">
        <v>0</v>
      </c>
      <c r="G56" s="83">
        <v>0</v>
      </c>
      <c r="H56" s="83">
        <v>0</v>
      </c>
      <c r="I56" s="83">
        <v>0</v>
      </c>
      <c r="J56" s="83">
        <v>0</v>
      </c>
      <c r="K56" s="83">
        <v>0</v>
      </c>
      <c r="L56" s="83">
        <v>0</v>
      </c>
      <c r="M56" s="83">
        <v>0</v>
      </c>
      <c r="N56" s="83">
        <v>0</v>
      </c>
      <c r="O56" s="83">
        <v>0</v>
      </c>
      <c r="P56" s="83">
        <v>0</v>
      </c>
      <c r="Q56" s="83">
        <v>0</v>
      </c>
      <c r="R56" s="83">
        <v>0</v>
      </c>
      <c r="S56" s="83">
        <v>0</v>
      </c>
    </row>
    <row r="57" spans="1:19">
      <c r="A57" s="355">
        <v>47</v>
      </c>
      <c r="B57" s="360" t="s">
        <v>713</v>
      </c>
      <c r="C57" s="83">
        <v>321</v>
      </c>
      <c r="D57" s="83">
        <v>321</v>
      </c>
      <c r="E57" s="83">
        <v>1.54</v>
      </c>
      <c r="F57" s="83">
        <v>494.34</v>
      </c>
      <c r="G57" s="83">
        <v>0</v>
      </c>
      <c r="H57" s="83">
        <v>0</v>
      </c>
      <c r="I57" s="83">
        <v>0</v>
      </c>
      <c r="J57" s="83">
        <v>0</v>
      </c>
      <c r="K57" s="83">
        <v>0</v>
      </c>
      <c r="L57" s="83">
        <v>0</v>
      </c>
      <c r="M57" s="83">
        <v>0</v>
      </c>
      <c r="N57" s="83">
        <v>0</v>
      </c>
      <c r="O57" s="83">
        <v>0</v>
      </c>
      <c r="P57" s="83">
        <v>0</v>
      </c>
      <c r="Q57" s="83">
        <v>0</v>
      </c>
      <c r="R57" s="83">
        <v>0</v>
      </c>
      <c r="S57" s="83">
        <v>494.34</v>
      </c>
    </row>
    <row r="58" spans="1:19">
      <c r="A58" s="355">
        <v>48</v>
      </c>
      <c r="B58" s="360" t="s">
        <v>718</v>
      </c>
      <c r="C58" s="83">
        <v>0</v>
      </c>
      <c r="D58" s="83">
        <v>0</v>
      </c>
      <c r="E58" s="83">
        <v>0</v>
      </c>
      <c r="F58" s="83">
        <v>0</v>
      </c>
      <c r="G58" s="83">
        <v>126</v>
      </c>
      <c r="H58" s="83">
        <v>0</v>
      </c>
      <c r="I58" s="83">
        <v>7.36</v>
      </c>
      <c r="J58" s="83">
        <v>231.84</v>
      </c>
      <c r="K58" s="83">
        <v>0</v>
      </c>
      <c r="L58" s="83">
        <v>0</v>
      </c>
      <c r="M58" s="83">
        <v>0</v>
      </c>
      <c r="N58" s="83">
        <v>0</v>
      </c>
      <c r="O58" s="83">
        <v>0</v>
      </c>
      <c r="P58" s="83">
        <v>0</v>
      </c>
      <c r="Q58" s="83">
        <v>0</v>
      </c>
      <c r="R58" s="83">
        <v>0</v>
      </c>
      <c r="S58" s="83">
        <v>231.84</v>
      </c>
    </row>
    <row r="59" spans="1:19">
      <c r="A59" s="355">
        <v>49</v>
      </c>
      <c r="B59" s="360" t="s">
        <v>719</v>
      </c>
      <c r="C59" s="83">
        <v>191</v>
      </c>
      <c r="D59" s="83">
        <v>191</v>
      </c>
      <c r="E59" s="83">
        <v>1.54</v>
      </c>
      <c r="F59" s="83">
        <v>294.14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3">
        <v>0</v>
      </c>
      <c r="S59" s="83">
        <v>294.14</v>
      </c>
    </row>
    <row r="60" spans="1:19">
      <c r="A60" s="355">
        <v>50</v>
      </c>
      <c r="B60" s="360" t="s">
        <v>714</v>
      </c>
      <c r="C60" s="83">
        <v>109</v>
      </c>
      <c r="D60" s="83">
        <v>109</v>
      </c>
      <c r="E60" s="83">
        <v>2</v>
      </c>
      <c r="F60" s="83">
        <v>218</v>
      </c>
      <c r="G60" s="83">
        <v>160</v>
      </c>
      <c r="H60" s="83">
        <v>160</v>
      </c>
      <c r="I60" s="83">
        <v>2.25</v>
      </c>
      <c r="J60" s="83">
        <v>360</v>
      </c>
      <c r="K60" s="83">
        <v>14</v>
      </c>
      <c r="L60" s="83">
        <v>14</v>
      </c>
      <c r="M60" s="83">
        <v>2.5</v>
      </c>
      <c r="N60" s="83">
        <v>0</v>
      </c>
      <c r="O60" s="83">
        <v>0</v>
      </c>
      <c r="P60" s="83">
        <v>0</v>
      </c>
      <c r="Q60" s="83">
        <v>0</v>
      </c>
      <c r="R60" s="83">
        <v>0</v>
      </c>
      <c r="S60" s="83">
        <v>613</v>
      </c>
    </row>
    <row r="61" spans="1:19">
      <c r="A61" s="355">
        <v>51</v>
      </c>
      <c r="B61" s="360" t="s">
        <v>720</v>
      </c>
      <c r="C61" s="83">
        <v>0</v>
      </c>
      <c r="D61" s="83">
        <v>0</v>
      </c>
      <c r="E61" s="83">
        <v>0</v>
      </c>
      <c r="F61" s="83">
        <v>0</v>
      </c>
      <c r="G61" s="83">
        <v>679</v>
      </c>
      <c r="H61" s="83">
        <v>679</v>
      </c>
      <c r="I61" s="83">
        <v>1.54</v>
      </c>
      <c r="J61" s="83">
        <v>1045.6600000000001</v>
      </c>
      <c r="K61" s="83">
        <v>0</v>
      </c>
      <c r="L61" s="83">
        <v>0</v>
      </c>
      <c r="M61" s="83">
        <v>0</v>
      </c>
      <c r="N61" s="83">
        <v>0</v>
      </c>
      <c r="O61" s="83">
        <v>0</v>
      </c>
      <c r="P61" s="83">
        <v>0</v>
      </c>
      <c r="Q61" s="83">
        <v>0</v>
      </c>
      <c r="R61" s="83">
        <v>0</v>
      </c>
      <c r="S61" s="83">
        <v>1045.6600000000001</v>
      </c>
    </row>
    <row r="62" spans="1:19">
      <c r="A62" s="1564" t="s">
        <v>19</v>
      </c>
      <c r="B62" s="1565"/>
      <c r="C62" s="395">
        <f>SUM(C11:C61)</f>
        <v>2775.2</v>
      </c>
      <c r="D62" s="395">
        <f t="shared" ref="D62:S62" si="0">SUM(D11:D61)</f>
        <v>2622.2</v>
      </c>
      <c r="E62" s="395">
        <f t="shared" si="0"/>
        <v>227.30999999999997</v>
      </c>
      <c r="F62" s="395">
        <f t="shared" si="0"/>
        <v>4437.8280000000004</v>
      </c>
      <c r="G62" s="395">
        <f t="shared" si="0"/>
        <v>4180.3999999999996</v>
      </c>
      <c r="H62" s="395">
        <f t="shared" si="0"/>
        <v>4042.4</v>
      </c>
      <c r="I62" s="395">
        <f t="shared" si="0"/>
        <v>101.78000000000003</v>
      </c>
      <c r="J62" s="395">
        <f t="shared" si="0"/>
        <v>8114.54</v>
      </c>
      <c r="K62" s="395">
        <f t="shared" si="0"/>
        <v>1046.5999999999999</v>
      </c>
      <c r="L62" s="395">
        <f t="shared" si="0"/>
        <v>911.6</v>
      </c>
      <c r="M62" s="395">
        <f t="shared" si="0"/>
        <v>91.830000000000013</v>
      </c>
      <c r="N62" s="395">
        <f t="shared" si="0"/>
        <v>2901.82</v>
      </c>
      <c r="O62" s="395">
        <f t="shared" si="0"/>
        <v>739.8</v>
      </c>
      <c r="P62" s="395">
        <f t="shared" si="0"/>
        <v>710.8</v>
      </c>
      <c r="Q62" s="395">
        <f t="shared" si="0"/>
        <v>96.01</v>
      </c>
      <c r="R62" s="395">
        <f t="shared" si="0"/>
        <v>2471.8000000000002</v>
      </c>
      <c r="S62" s="395">
        <f t="shared" si="0"/>
        <v>15861.568000000001</v>
      </c>
    </row>
    <row r="63" spans="1:19">
      <c r="A63" s="310" t="s">
        <v>480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</row>
    <row r="64" spans="1:19" s="16" customFormat="1" ht="12.75">
      <c r="A64" s="15" t="s">
        <v>12</v>
      </c>
      <c r="G64" s="15"/>
      <c r="H64" s="15"/>
      <c r="K64" s="15"/>
      <c r="L64" s="15"/>
      <c r="M64" s="15"/>
      <c r="N64" s="15"/>
      <c r="O64" s="15"/>
      <c r="P64" s="15"/>
      <c r="Q64" s="15"/>
      <c r="R64" s="1038" t="s">
        <v>13</v>
      </c>
      <c r="S64" s="1038"/>
    </row>
    <row r="65" spans="1:19" s="16" customFormat="1" ht="12.75" customHeight="1">
      <c r="J65" s="15"/>
      <c r="K65" s="1189" t="s">
        <v>14</v>
      </c>
      <c r="L65" s="1189"/>
      <c r="M65" s="1189"/>
      <c r="N65" s="1189"/>
      <c r="O65" s="1189"/>
      <c r="P65" s="1189"/>
      <c r="Q65" s="1189"/>
      <c r="R65" s="1189"/>
      <c r="S65" s="1189"/>
    </row>
    <row r="66" spans="1:19" s="16" customFormat="1" ht="12.75" customHeight="1">
      <c r="J66" s="1189" t="s">
        <v>77</v>
      </c>
      <c r="K66" s="1189"/>
      <c r="L66" s="1189"/>
      <c r="M66" s="1189"/>
      <c r="N66" s="1189"/>
      <c r="O66" s="1189"/>
      <c r="P66" s="1189"/>
      <c r="Q66" s="1189"/>
      <c r="R66" s="1189"/>
      <c r="S66" s="1189"/>
    </row>
    <row r="67" spans="1:19" s="16" customFormat="1" ht="12.75">
      <c r="A67" s="15"/>
      <c r="B67" s="15"/>
      <c r="K67" s="15"/>
      <c r="L67" s="15"/>
      <c r="M67" s="15"/>
      <c r="N67" s="15"/>
      <c r="O67" s="15"/>
      <c r="P67" s="15"/>
      <c r="Q67" s="1037" t="s">
        <v>76</v>
      </c>
      <c r="R67" s="1037"/>
      <c r="S67" s="1037"/>
    </row>
  </sheetData>
  <mergeCells count="15">
    <mergeCell ref="Q67:S67"/>
    <mergeCell ref="J66:S66"/>
    <mergeCell ref="S8:S9"/>
    <mergeCell ref="O8:R8"/>
    <mergeCell ref="Q1:R1"/>
    <mergeCell ref="B4:T4"/>
    <mergeCell ref="R64:S64"/>
    <mergeCell ref="K65:S65"/>
    <mergeCell ref="G2:M2"/>
    <mergeCell ref="A62:B62"/>
    <mergeCell ref="A8:A9"/>
    <mergeCell ref="B8:B9"/>
    <mergeCell ref="C8:F8"/>
    <mergeCell ref="G8:J8"/>
    <mergeCell ref="K8:N8"/>
  </mergeCells>
  <phoneticPr fontId="0" type="noConversion"/>
  <printOptions horizontalCentered="1"/>
  <pageMargins left="0.31" right="0.27" top="0.63" bottom="0" header="0.68" footer="0.31496062992126"/>
  <pageSetup paperSize="9" scale="65" orientation="landscape" r:id="rId1"/>
  <rowBreaks count="1" manualBreakCount="1">
    <brk id="39" max="18" man="1"/>
  </rowBreaks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7"/>
  <sheetViews>
    <sheetView view="pageBreakPreview" topLeftCell="B40" zoomScale="70" zoomScaleNormal="55" zoomScaleSheetLayoutView="70" workbookViewId="0">
      <selection activeCell="R63" sqref="R63"/>
    </sheetView>
  </sheetViews>
  <sheetFormatPr defaultColWidth="9.140625" defaultRowHeight="15"/>
  <cols>
    <col min="1" max="1" width="9.140625" style="77"/>
    <col min="2" max="2" width="13.5703125" style="77" customWidth="1"/>
    <col min="3" max="3" width="8.7109375" style="77" customWidth="1"/>
    <col min="4" max="4" width="7.5703125" style="77" customWidth="1"/>
    <col min="5" max="5" width="7.42578125" style="77" customWidth="1"/>
    <col min="6" max="6" width="10.140625" style="77" customWidth="1"/>
    <col min="7" max="7" width="7.42578125" style="77" customWidth="1"/>
    <col min="8" max="8" width="7.85546875" style="77" bestFit="1" customWidth="1"/>
    <col min="9" max="9" width="9" style="77" customWidth="1"/>
    <col min="10" max="10" width="7.140625" style="77" customWidth="1"/>
    <col min="11" max="11" width="6.85546875" style="77" customWidth="1"/>
    <col min="12" max="12" width="9.7109375" style="77" customWidth="1"/>
    <col min="13" max="13" width="6.85546875" style="77" customWidth="1"/>
    <col min="14" max="14" width="8.7109375" style="77" customWidth="1"/>
    <col min="15" max="15" width="6.140625" style="77" customWidth="1"/>
    <col min="16" max="16" width="6.7109375" style="77" customWidth="1"/>
    <col min="17" max="17" width="7.28515625" style="77" customWidth="1"/>
    <col min="18" max="18" width="8.42578125" style="77" customWidth="1"/>
    <col min="19" max="19" width="7.42578125" style="77" customWidth="1"/>
    <col min="20" max="20" width="7.140625" style="77" customWidth="1"/>
    <col min="21" max="21" width="7.5703125" style="77" customWidth="1"/>
    <col min="22" max="22" width="7.7109375" style="77" customWidth="1"/>
    <col min="23" max="23" width="7" style="77" customWidth="1"/>
    <col min="24" max="24" width="9.140625" style="77" customWidth="1"/>
    <col min="25" max="25" width="7.5703125" style="77" customWidth="1"/>
    <col min="26" max="26" width="6.140625" style="77" bestFit="1" customWidth="1"/>
    <col min="27" max="27" width="7.28515625" style="77" customWidth="1"/>
    <col min="28" max="29" width="8" style="77" customWidth="1"/>
    <col min="30" max="30" width="9.5703125" style="77" customWidth="1"/>
    <col min="31" max="31" width="7.5703125" style="77" customWidth="1"/>
    <col min="32" max="32" width="8.7109375" style="77" customWidth="1"/>
    <col min="33" max="16384" width="9.140625" style="77"/>
  </cols>
  <sheetData>
    <row r="1" spans="1:34" s="16" customFormat="1" ht="15.75">
      <c r="C1" s="46"/>
      <c r="D1" s="46"/>
      <c r="E1" s="46"/>
      <c r="F1" s="46"/>
      <c r="G1" s="46"/>
      <c r="H1" s="46"/>
      <c r="I1" s="46"/>
      <c r="J1" s="46"/>
      <c r="K1" s="115" t="s">
        <v>0</v>
      </c>
      <c r="L1" s="115"/>
      <c r="M1" s="115"/>
      <c r="N1" s="46"/>
      <c r="AA1" s="42"/>
      <c r="AB1" s="42"/>
      <c r="AC1" s="42"/>
      <c r="AD1" s="42"/>
      <c r="AE1" s="1566" t="s">
        <v>530</v>
      </c>
      <c r="AF1" s="1566"/>
      <c r="AG1" s="1566"/>
      <c r="AH1" s="1566"/>
    </row>
    <row r="2" spans="1:34" s="16" customFormat="1" ht="20.25">
      <c r="E2" s="1092" t="s">
        <v>546</v>
      </c>
      <c r="F2" s="1092"/>
      <c r="G2" s="1092"/>
      <c r="H2" s="1092"/>
      <c r="I2" s="1092"/>
      <c r="J2" s="1092"/>
      <c r="K2" s="1092"/>
      <c r="L2" s="1092"/>
      <c r="M2" s="1092"/>
      <c r="N2" s="1092"/>
      <c r="O2" s="1092"/>
      <c r="P2" s="1092"/>
      <c r="Q2" s="1092"/>
      <c r="R2" s="1092"/>
      <c r="S2" s="1092"/>
      <c r="T2" s="1092"/>
      <c r="U2" s="1092"/>
      <c r="V2" s="1092"/>
    </row>
    <row r="3" spans="1:34" s="16" customFormat="1" ht="20.25"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34" ht="15.75">
      <c r="C4" s="1093" t="s">
        <v>636</v>
      </c>
      <c r="D4" s="1093"/>
      <c r="E4" s="1093"/>
      <c r="F4" s="1093"/>
      <c r="G4" s="1093"/>
      <c r="H4" s="1093"/>
      <c r="I4" s="1093"/>
      <c r="J4" s="1093"/>
      <c r="K4" s="1093"/>
      <c r="L4" s="1093"/>
      <c r="M4" s="1093"/>
      <c r="N4" s="1093"/>
      <c r="O4" s="1093"/>
      <c r="P4" s="1093"/>
      <c r="Q4" s="1093"/>
      <c r="R4" s="1093"/>
      <c r="S4" s="1093"/>
      <c r="T4" s="1093"/>
      <c r="U4" s="1093"/>
      <c r="V4" s="1093"/>
      <c r="W4" s="1093"/>
      <c r="X4" s="48"/>
      <c r="Y4" s="48"/>
      <c r="Z4" s="122"/>
      <c r="AA4" s="122"/>
      <c r="AB4" s="122"/>
      <c r="AC4" s="122"/>
      <c r="AD4" s="122"/>
      <c r="AE4" s="122"/>
      <c r="AF4" s="115"/>
      <c r="AG4" s="115"/>
    </row>
    <row r="5" spans="1:34">
      <c r="C5" s="78"/>
      <c r="D5" s="78"/>
      <c r="E5" s="78"/>
      <c r="F5" s="78"/>
      <c r="G5" s="78"/>
      <c r="H5" s="78"/>
      <c r="I5" s="78"/>
      <c r="J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</row>
    <row r="6" spans="1:34">
      <c r="A6" s="81" t="s">
        <v>745</v>
      </c>
      <c r="B6" s="89"/>
    </row>
    <row r="7" spans="1:34">
      <c r="B7" s="80"/>
    </row>
    <row r="8" spans="1:34" s="81" customFormat="1" ht="41.25" customHeight="1">
      <c r="A8" s="1089" t="s">
        <v>2</v>
      </c>
      <c r="B8" s="1556" t="s">
        <v>3</v>
      </c>
      <c r="C8" s="1561" t="s">
        <v>99</v>
      </c>
      <c r="D8" s="1561"/>
      <c r="E8" s="1561"/>
      <c r="F8" s="1561"/>
      <c r="G8" s="1561"/>
      <c r="H8" s="1561"/>
      <c r="I8" s="1558" t="s">
        <v>597</v>
      </c>
      <c r="J8" s="1559"/>
      <c r="K8" s="1559"/>
      <c r="L8" s="1559"/>
      <c r="M8" s="1559"/>
      <c r="N8" s="1562"/>
      <c r="O8" s="1558" t="s">
        <v>179</v>
      </c>
      <c r="P8" s="1559"/>
      <c r="Q8" s="1559"/>
      <c r="R8" s="1559"/>
      <c r="S8" s="1559"/>
      <c r="T8" s="1562"/>
      <c r="U8" s="1561" t="s">
        <v>98</v>
      </c>
      <c r="V8" s="1561"/>
      <c r="W8" s="1561"/>
      <c r="X8" s="1561"/>
      <c r="Y8" s="1561"/>
      <c r="Z8" s="1561"/>
      <c r="AA8" s="1567" t="s">
        <v>219</v>
      </c>
      <c r="AB8" s="1568"/>
      <c r="AC8" s="1568"/>
      <c r="AD8" s="1568"/>
      <c r="AE8" s="1568"/>
      <c r="AF8" s="1569"/>
    </row>
    <row r="9" spans="1:34" s="82" customFormat="1" ht="61.5" customHeight="1">
      <c r="A9" s="1089"/>
      <c r="B9" s="1557"/>
      <c r="C9" s="76" t="s">
        <v>85</v>
      </c>
      <c r="D9" s="76" t="s">
        <v>87</v>
      </c>
      <c r="E9" s="76" t="s">
        <v>88</v>
      </c>
      <c r="F9" s="76" t="s">
        <v>351</v>
      </c>
      <c r="G9" s="76" t="s">
        <v>220</v>
      </c>
      <c r="H9" s="76" t="s">
        <v>19</v>
      </c>
      <c r="I9" s="76" t="s">
        <v>85</v>
      </c>
      <c r="J9" s="76" t="s">
        <v>87</v>
      </c>
      <c r="K9" s="76" t="s">
        <v>88</v>
      </c>
      <c r="L9" s="76" t="s">
        <v>351</v>
      </c>
      <c r="M9" s="76" t="s">
        <v>220</v>
      </c>
      <c r="N9" s="76" t="s">
        <v>19</v>
      </c>
      <c r="O9" s="76" t="s">
        <v>85</v>
      </c>
      <c r="P9" s="76" t="s">
        <v>87</v>
      </c>
      <c r="Q9" s="76" t="s">
        <v>88</v>
      </c>
      <c r="R9" s="76" t="s">
        <v>351</v>
      </c>
      <c r="S9" s="76" t="s">
        <v>220</v>
      </c>
      <c r="T9" s="76" t="s">
        <v>19</v>
      </c>
      <c r="U9" s="76" t="s">
        <v>221</v>
      </c>
      <c r="V9" s="76" t="s">
        <v>222</v>
      </c>
      <c r="W9" s="76" t="s">
        <v>223</v>
      </c>
      <c r="X9" s="76" t="s">
        <v>351</v>
      </c>
      <c r="Y9" s="76" t="s">
        <v>220</v>
      </c>
      <c r="Z9" s="76" t="s">
        <v>81</v>
      </c>
      <c r="AA9" s="76" t="s">
        <v>85</v>
      </c>
      <c r="AB9" s="76" t="s">
        <v>87</v>
      </c>
      <c r="AC9" s="76" t="s">
        <v>223</v>
      </c>
      <c r="AD9" s="76" t="s">
        <v>351</v>
      </c>
      <c r="AE9" s="76" t="s">
        <v>220</v>
      </c>
      <c r="AF9" s="76" t="s">
        <v>19</v>
      </c>
    </row>
    <row r="10" spans="1:34" s="170" customFormat="1" ht="16.149999999999999" customHeight="1">
      <c r="A10" s="68">
        <v>1</v>
      </c>
      <c r="B10" s="168">
        <v>2</v>
      </c>
      <c r="C10" s="168">
        <v>3</v>
      </c>
      <c r="D10" s="169">
        <v>4</v>
      </c>
      <c r="E10" s="169">
        <v>5</v>
      </c>
      <c r="F10" s="169">
        <v>6</v>
      </c>
      <c r="G10" s="169">
        <v>7</v>
      </c>
      <c r="H10" s="169">
        <v>9</v>
      </c>
      <c r="I10" s="169">
        <v>10</v>
      </c>
      <c r="J10" s="169">
        <v>11</v>
      </c>
      <c r="K10" s="169">
        <v>12</v>
      </c>
      <c r="L10" s="169">
        <v>13</v>
      </c>
      <c r="M10" s="169">
        <v>14</v>
      </c>
      <c r="N10" s="169">
        <v>16</v>
      </c>
      <c r="O10" s="169">
        <v>17</v>
      </c>
      <c r="P10" s="169">
        <v>18</v>
      </c>
      <c r="Q10" s="169">
        <v>19</v>
      </c>
      <c r="R10" s="169">
        <v>20</v>
      </c>
      <c r="S10" s="169">
        <v>21</v>
      </c>
      <c r="T10" s="169">
        <v>23</v>
      </c>
      <c r="U10" s="169">
        <v>24</v>
      </c>
      <c r="V10" s="169">
        <v>25</v>
      </c>
      <c r="W10" s="169">
        <v>26</v>
      </c>
      <c r="X10" s="169">
        <v>27</v>
      </c>
      <c r="Y10" s="169">
        <v>28</v>
      </c>
      <c r="Z10" s="169">
        <v>30</v>
      </c>
      <c r="AA10" s="169">
        <v>31</v>
      </c>
      <c r="AB10" s="169">
        <v>32</v>
      </c>
      <c r="AC10" s="169">
        <v>33</v>
      </c>
      <c r="AD10" s="169">
        <v>34</v>
      </c>
      <c r="AE10" s="169">
        <v>35</v>
      </c>
      <c r="AF10" s="169">
        <v>37</v>
      </c>
    </row>
    <row r="11" spans="1:34">
      <c r="A11" s="125">
        <v>1</v>
      </c>
      <c r="B11" s="360" t="s">
        <v>670</v>
      </c>
      <c r="C11" s="405">
        <v>942</v>
      </c>
      <c r="D11" s="405">
        <v>1</v>
      </c>
      <c r="E11" s="83">
        <v>0</v>
      </c>
      <c r="F11" s="405">
        <v>0</v>
      </c>
      <c r="G11" s="405">
        <v>7</v>
      </c>
      <c r="H11" s="405">
        <v>950</v>
      </c>
      <c r="I11" s="365">
        <v>0</v>
      </c>
      <c r="J11" s="365">
        <v>0</v>
      </c>
      <c r="K11" s="365">
        <v>0</v>
      </c>
      <c r="L11" s="365">
        <v>0</v>
      </c>
      <c r="M11" s="365">
        <v>0</v>
      </c>
      <c r="N11" s="365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0</v>
      </c>
      <c r="AE11" s="83">
        <v>0</v>
      </c>
      <c r="AF11" s="83">
        <v>0</v>
      </c>
      <c r="AG11" s="77">
        <f>SUM(AA11:AE11)</f>
        <v>0</v>
      </c>
    </row>
    <row r="12" spans="1:34">
      <c r="A12" s="125">
        <v>2</v>
      </c>
      <c r="B12" s="360" t="s">
        <v>671</v>
      </c>
      <c r="C12" s="405">
        <v>2304</v>
      </c>
      <c r="D12" s="405">
        <v>4</v>
      </c>
      <c r="E12" s="83">
        <v>0</v>
      </c>
      <c r="F12" s="405">
        <v>0</v>
      </c>
      <c r="G12" s="405">
        <v>5</v>
      </c>
      <c r="H12" s="405">
        <v>2313</v>
      </c>
      <c r="I12" s="365">
        <v>1964</v>
      </c>
      <c r="J12" s="365">
        <v>0</v>
      </c>
      <c r="K12" s="365">
        <v>0</v>
      </c>
      <c r="L12" s="365">
        <v>0</v>
      </c>
      <c r="M12" s="365">
        <v>0</v>
      </c>
      <c r="N12" s="365">
        <v>1964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1304</v>
      </c>
      <c r="V12" s="83">
        <v>4</v>
      </c>
      <c r="W12" s="83">
        <v>0</v>
      </c>
      <c r="X12" s="77">
        <v>0</v>
      </c>
      <c r="Y12" s="83">
        <v>5</v>
      </c>
      <c r="Z12" s="83">
        <v>1313</v>
      </c>
      <c r="AA12" s="83">
        <v>1304</v>
      </c>
      <c r="AB12" s="83">
        <v>4</v>
      </c>
      <c r="AC12" s="83">
        <v>0</v>
      </c>
      <c r="AD12" s="83">
        <v>0</v>
      </c>
      <c r="AE12" s="83">
        <v>5</v>
      </c>
      <c r="AF12" s="83">
        <v>1313</v>
      </c>
    </row>
    <row r="13" spans="1:34">
      <c r="A13" s="125">
        <v>3</v>
      </c>
      <c r="B13" s="360" t="s">
        <v>672</v>
      </c>
      <c r="C13" s="405">
        <v>1548</v>
      </c>
      <c r="D13" s="405">
        <v>3</v>
      </c>
      <c r="E13" s="83">
        <v>0</v>
      </c>
      <c r="F13" s="405">
        <v>0</v>
      </c>
      <c r="G13" s="405">
        <v>1</v>
      </c>
      <c r="H13" s="405">
        <v>1552</v>
      </c>
      <c r="I13" s="365">
        <v>2251</v>
      </c>
      <c r="J13" s="365">
        <v>0</v>
      </c>
      <c r="K13" s="365">
        <v>0</v>
      </c>
      <c r="L13" s="365">
        <v>0</v>
      </c>
      <c r="M13" s="365">
        <v>0</v>
      </c>
      <c r="N13" s="365">
        <v>2281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2</v>
      </c>
      <c r="V13" s="83">
        <v>0</v>
      </c>
      <c r="W13" s="83">
        <v>0</v>
      </c>
      <c r="X13" s="83">
        <v>0</v>
      </c>
      <c r="Y13" s="83">
        <v>0</v>
      </c>
      <c r="Z13" s="83">
        <v>2</v>
      </c>
      <c r="AA13" s="83">
        <v>0</v>
      </c>
      <c r="AB13" s="83">
        <v>0</v>
      </c>
      <c r="AC13" s="83">
        <v>0</v>
      </c>
      <c r="AD13" s="83">
        <v>0</v>
      </c>
      <c r="AE13" s="83">
        <v>0</v>
      </c>
      <c r="AF13" s="83">
        <v>0</v>
      </c>
    </row>
    <row r="14" spans="1:34">
      <c r="A14" s="125">
        <v>4</v>
      </c>
      <c r="B14" s="360" t="s">
        <v>673</v>
      </c>
      <c r="C14" s="405">
        <v>1479</v>
      </c>
      <c r="D14" s="405">
        <v>5</v>
      </c>
      <c r="E14" s="83">
        <v>0</v>
      </c>
      <c r="F14" s="405">
        <v>0</v>
      </c>
      <c r="G14" s="405">
        <v>15</v>
      </c>
      <c r="H14" s="405">
        <v>1499</v>
      </c>
      <c r="I14" s="365">
        <v>1454</v>
      </c>
      <c r="J14" s="365">
        <v>40</v>
      </c>
      <c r="K14" s="365">
        <v>0</v>
      </c>
      <c r="L14" s="365">
        <v>0</v>
      </c>
      <c r="M14" s="365">
        <v>4</v>
      </c>
      <c r="N14" s="365">
        <v>1498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51</v>
      </c>
      <c r="V14" s="83">
        <v>7</v>
      </c>
      <c r="W14" s="83">
        <v>0</v>
      </c>
      <c r="X14" s="83">
        <v>0</v>
      </c>
      <c r="Y14" s="83">
        <v>14</v>
      </c>
      <c r="Z14" s="83">
        <v>72</v>
      </c>
      <c r="AA14" s="83">
        <v>208</v>
      </c>
      <c r="AB14" s="83">
        <v>0</v>
      </c>
      <c r="AC14" s="83">
        <v>19</v>
      </c>
      <c r="AD14" s="83">
        <v>0</v>
      </c>
      <c r="AE14" s="83">
        <v>0</v>
      </c>
      <c r="AF14" s="83">
        <v>227</v>
      </c>
    </row>
    <row r="15" spans="1:34">
      <c r="A15" s="125">
        <v>5</v>
      </c>
      <c r="B15" s="360" t="s">
        <v>674</v>
      </c>
      <c r="C15" s="405">
        <v>2990</v>
      </c>
      <c r="D15" s="405">
        <v>4</v>
      </c>
      <c r="E15" s="83">
        <v>0</v>
      </c>
      <c r="F15" s="405">
        <v>32</v>
      </c>
      <c r="G15" s="405">
        <v>11</v>
      </c>
      <c r="H15" s="405">
        <v>3037</v>
      </c>
      <c r="I15" s="365">
        <v>2723</v>
      </c>
      <c r="J15" s="365">
        <v>6</v>
      </c>
      <c r="K15" s="365">
        <v>0</v>
      </c>
      <c r="L15" s="365">
        <v>32</v>
      </c>
      <c r="M15" s="365">
        <v>27</v>
      </c>
      <c r="N15" s="365">
        <v>2788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3">
        <v>0</v>
      </c>
    </row>
    <row r="16" spans="1:34">
      <c r="A16" s="125">
        <v>6</v>
      </c>
      <c r="B16" s="360" t="s">
        <v>675</v>
      </c>
      <c r="C16" s="405">
        <v>2739</v>
      </c>
      <c r="D16" s="405">
        <v>3</v>
      </c>
      <c r="E16" s="83">
        <v>0</v>
      </c>
      <c r="F16" s="405">
        <v>0</v>
      </c>
      <c r="G16" s="405">
        <v>3</v>
      </c>
      <c r="H16" s="405">
        <v>2745</v>
      </c>
      <c r="I16" s="365">
        <v>3434</v>
      </c>
      <c r="J16" s="365">
        <v>0</v>
      </c>
      <c r="K16" s="365">
        <v>0</v>
      </c>
      <c r="L16" s="365">
        <v>0</v>
      </c>
      <c r="M16" s="365">
        <v>0</v>
      </c>
      <c r="N16" s="365">
        <v>3434</v>
      </c>
      <c r="O16" s="83">
        <v>0</v>
      </c>
      <c r="P16" s="83">
        <v>0</v>
      </c>
      <c r="Q16" s="83">
        <v>0</v>
      </c>
      <c r="R16" s="83"/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2791</v>
      </c>
      <c r="AB16" s="83">
        <v>0</v>
      </c>
      <c r="AC16" s="83">
        <v>0</v>
      </c>
      <c r="AD16" s="83">
        <v>0</v>
      </c>
      <c r="AE16" s="83">
        <v>0</v>
      </c>
      <c r="AF16" s="83">
        <v>2791</v>
      </c>
    </row>
    <row r="17" spans="1:32">
      <c r="A17" s="125">
        <v>7</v>
      </c>
      <c r="B17" s="360" t="s">
        <v>676</v>
      </c>
      <c r="C17" s="405">
        <v>2848</v>
      </c>
      <c r="D17" s="405">
        <v>15</v>
      </c>
      <c r="E17" s="83">
        <v>0</v>
      </c>
      <c r="F17" s="405">
        <v>0</v>
      </c>
      <c r="G17" s="405">
        <v>5</v>
      </c>
      <c r="H17" s="405">
        <v>2868</v>
      </c>
      <c r="I17" s="365">
        <v>2934</v>
      </c>
      <c r="J17" s="365">
        <v>15</v>
      </c>
      <c r="K17" s="365">
        <v>0</v>
      </c>
      <c r="L17" s="365">
        <v>0</v>
      </c>
      <c r="M17" s="365">
        <v>5</v>
      </c>
      <c r="N17" s="365">
        <v>2944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</row>
    <row r="18" spans="1:32">
      <c r="A18" s="125">
        <v>8</v>
      </c>
      <c r="B18" s="360" t="s">
        <v>677</v>
      </c>
      <c r="C18" s="405">
        <v>2466</v>
      </c>
      <c r="D18" s="405">
        <v>13</v>
      </c>
      <c r="E18" s="83">
        <v>0</v>
      </c>
      <c r="F18" s="405">
        <v>0</v>
      </c>
      <c r="G18" s="405">
        <v>78</v>
      </c>
      <c r="H18" s="405">
        <v>2557</v>
      </c>
      <c r="I18" s="365">
        <v>2622</v>
      </c>
      <c r="J18" s="365">
        <v>0</v>
      </c>
      <c r="K18" s="365">
        <v>0</v>
      </c>
      <c r="L18" s="365">
        <v>0</v>
      </c>
      <c r="M18" s="365">
        <v>0</v>
      </c>
      <c r="N18" s="365">
        <v>2622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3">
        <v>0</v>
      </c>
    </row>
    <row r="19" spans="1:32">
      <c r="A19" s="125">
        <v>9</v>
      </c>
      <c r="B19" s="360" t="s">
        <v>678</v>
      </c>
      <c r="C19" s="405">
        <v>1160</v>
      </c>
      <c r="D19" s="405">
        <v>23</v>
      </c>
      <c r="E19" s="83">
        <v>0</v>
      </c>
      <c r="F19" s="405">
        <v>0</v>
      </c>
      <c r="G19" s="405">
        <v>495</v>
      </c>
      <c r="H19" s="405">
        <v>1678</v>
      </c>
      <c r="I19" s="365">
        <v>2302</v>
      </c>
      <c r="J19" s="365">
        <v>0</v>
      </c>
      <c r="K19" s="365">
        <v>0</v>
      </c>
      <c r="L19" s="365">
        <v>0</v>
      </c>
      <c r="M19" s="365">
        <v>0</v>
      </c>
      <c r="N19" s="365">
        <v>2302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3">
        <v>21</v>
      </c>
      <c r="W19" s="83">
        <v>0</v>
      </c>
      <c r="X19" s="83">
        <v>0</v>
      </c>
      <c r="Y19" s="83">
        <v>420</v>
      </c>
      <c r="Z19" s="83">
        <v>441</v>
      </c>
      <c r="AA19" s="83">
        <v>0</v>
      </c>
      <c r="AB19" s="83">
        <v>0</v>
      </c>
      <c r="AC19" s="83">
        <v>0</v>
      </c>
      <c r="AD19" s="83">
        <v>0</v>
      </c>
      <c r="AE19" s="83">
        <v>0</v>
      </c>
      <c r="AF19" s="83">
        <v>0</v>
      </c>
    </row>
    <row r="20" spans="1:32">
      <c r="A20" s="125">
        <v>10</v>
      </c>
      <c r="B20" s="360" t="s">
        <v>679</v>
      </c>
      <c r="C20" s="405">
        <v>718</v>
      </c>
      <c r="D20" s="405">
        <v>8</v>
      </c>
      <c r="E20" s="83">
        <v>0</v>
      </c>
      <c r="F20" s="405">
        <v>0</v>
      </c>
      <c r="G20" s="405">
        <v>13</v>
      </c>
      <c r="H20" s="405">
        <v>739</v>
      </c>
      <c r="I20" s="365">
        <v>922</v>
      </c>
      <c r="J20" s="365">
        <v>0</v>
      </c>
      <c r="K20" s="365">
        <v>0</v>
      </c>
      <c r="L20" s="365">
        <v>0</v>
      </c>
      <c r="M20" s="365">
        <v>0</v>
      </c>
      <c r="N20" s="365">
        <v>922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  <c r="Y20" s="83">
        <v>0</v>
      </c>
      <c r="Z20" s="83">
        <v>0</v>
      </c>
      <c r="AA20" s="83">
        <v>582</v>
      </c>
      <c r="AB20" s="83">
        <v>4</v>
      </c>
      <c r="AC20" s="83">
        <v>0</v>
      </c>
      <c r="AD20" s="83">
        <v>0</v>
      </c>
      <c r="AE20" s="83">
        <v>8</v>
      </c>
      <c r="AF20" s="83">
        <v>594</v>
      </c>
    </row>
    <row r="21" spans="1:32">
      <c r="A21" s="125">
        <v>11</v>
      </c>
      <c r="B21" s="360" t="s">
        <v>680</v>
      </c>
      <c r="C21" s="405">
        <v>2644</v>
      </c>
      <c r="D21" s="405">
        <v>1</v>
      </c>
      <c r="E21" s="83">
        <v>0</v>
      </c>
      <c r="F21" s="405">
        <v>0</v>
      </c>
      <c r="G21" s="405">
        <v>20</v>
      </c>
      <c r="H21" s="405">
        <v>2665</v>
      </c>
      <c r="I21" s="365">
        <v>2841</v>
      </c>
      <c r="J21" s="365">
        <v>1</v>
      </c>
      <c r="K21" s="365">
        <v>0</v>
      </c>
      <c r="L21" s="365">
        <v>0</v>
      </c>
      <c r="M21" s="365">
        <v>36</v>
      </c>
      <c r="N21" s="365">
        <v>2878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0</v>
      </c>
      <c r="U21" s="83">
        <v>0</v>
      </c>
      <c r="V21" s="83">
        <v>0</v>
      </c>
      <c r="W21" s="83">
        <v>0</v>
      </c>
      <c r="X21" s="83">
        <v>0</v>
      </c>
      <c r="Y21" s="83">
        <v>0</v>
      </c>
      <c r="Z21" s="83">
        <v>0</v>
      </c>
      <c r="AA21" s="83">
        <v>0</v>
      </c>
      <c r="AB21" s="83">
        <v>0</v>
      </c>
      <c r="AC21" s="83">
        <v>0</v>
      </c>
      <c r="AD21" s="83">
        <v>0</v>
      </c>
      <c r="AE21" s="83">
        <v>0</v>
      </c>
      <c r="AF21" s="83">
        <v>0</v>
      </c>
    </row>
    <row r="22" spans="1:32">
      <c r="A22" s="125">
        <v>12</v>
      </c>
      <c r="B22" s="360" t="s">
        <v>681</v>
      </c>
      <c r="C22" s="405">
        <v>3631</v>
      </c>
      <c r="D22" s="405">
        <v>52</v>
      </c>
      <c r="E22" s="83">
        <v>0</v>
      </c>
      <c r="F22" s="405">
        <v>0</v>
      </c>
      <c r="G22" s="405">
        <v>12</v>
      </c>
      <c r="H22" s="405">
        <v>3695</v>
      </c>
      <c r="I22" s="365">
        <v>3699</v>
      </c>
      <c r="J22" s="365">
        <v>67</v>
      </c>
      <c r="K22" s="365">
        <v>0</v>
      </c>
      <c r="L22" s="365">
        <v>0</v>
      </c>
      <c r="M22" s="365">
        <v>14</v>
      </c>
      <c r="N22" s="365">
        <v>3780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83">
        <v>0</v>
      </c>
      <c r="U22" s="83">
        <v>0</v>
      </c>
      <c r="V22" s="83">
        <v>0</v>
      </c>
      <c r="W22" s="83">
        <v>0</v>
      </c>
      <c r="X22" s="83">
        <v>0</v>
      </c>
      <c r="Y22" s="83">
        <v>0</v>
      </c>
      <c r="Z22" s="83">
        <v>1</v>
      </c>
      <c r="AA22" s="83">
        <v>1703</v>
      </c>
      <c r="AB22" s="83">
        <v>18</v>
      </c>
      <c r="AC22" s="83">
        <v>0</v>
      </c>
      <c r="AD22" s="83">
        <v>0</v>
      </c>
      <c r="AE22" s="83">
        <v>0</v>
      </c>
      <c r="AF22" s="83">
        <v>1721</v>
      </c>
    </row>
    <row r="23" spans="1:32">
      <c r="A23" s="125">
        <v>13</v>
      </c>
      <c r="B23" s="360" t="s">
        <v>682</v>
      </c>
      <c r="C23" s="405">
        <v>2059</v>
      </c>
      <c r="D23" s="405">
        <v>11</v>
      </c>
      <c r="E23" s="83">
        <v>0</v>
      </c>
      <c r="F23" s="405">
        <v>29</v>
      </c>
      <c r="G23" s="405">
        <v>11</v>
      </c>
      <c r="H23" s="405">
        <v>2110</v>
      </c>
      <c r="I23" s="365">
        <v>1877</v>
      </c>
      <c r="J23" s="365">
        <v>0</v>
      </c>
      <c r="K23" s="365">
        <v>0</v>
      </c>
      <c r="L23" s="365">
        <v>0</v>
      </c>
      <c r="M23" s="365">
        <v>0</v>
      </c>
      <c r="N23" s="365">
        <v>1877</v>
      </c>
      <c r="O23" s="83">
        <v>0</v>
      </c>
      <c r="P23" s="83">
        <v>0</v>
      </c>
      <c r="Q23" s="83">
        <v>0</v>
      </c>
      <c r="R23" s="83">
        <v>0</v>
      </c>
      <c r="S23" s="83">
        <v>0</v>
      </c>
      <c r="T23" s="83">
        <v>0</v>
      </c>
      <c r="U23" s="394">
        <v>94.8</v>
      </c>
      <c r="V23" s="394">
        <v>0.55000000000000004</v>
      </c>
      <c r="W23" s="394">
        <v>0</v>
      </c>
      <c r="X23" s="394">
        <v>1.45</v>
      </c>
      <c r="Y23" s="394">
        <v>0.6</v>
      </c>
      <c r="Z23" s="394">
        <v>97.4</v>
      </c>
      <c r="AA23" s="83">
        <v>1896</v>
      </c>
      <c r="AB23" s="83">
        <v>11</v>
      </c>
      <c r="AC23" s="83">
        <v>0</v>
      </c>
      <c r="AD23" s="83">
        <v>29</v>
      </c>
      <c r="AE23" s="83">
        <v>12</v>
      </c>
      <c r="AF23" s="83">
        <v>1948</v>
      </c>
    </row>
    <row r="24" spans="1:32">
      <c r="A24" s="125">
        <v>14</v>
      </c>
      <c r="B24" s="360" t="s">
        <v>683</v>
      </c>
      <c r="C24" s="405">
        <v>1164</v>
      </c>
      <c r="D24" s="405">
        <v>3</v>
      </c>
      <c r="E24" s="83">
        <v>0</v>
      </c>
      <c r="F24" s="405">
        <v>0</v>
      </c>
      <c r="G24" s="405">
        <v>29</v>
      </c>
      <c r="H24" s="405">
        <v>1196</v>
      </c>
      <c r="I24" s="365">
        <v>1397</v>
      </c>
      <c r="J24" s="365">
        <v>0</v>
      </c>
      <c r="K24" s="365">
        <v>0</v>
      </c>
      <c r="L24" s="365">
        <v>0</v>
      </c>
      <c r="M24" s="365">
        <v>0</v>
      </c>
      <c r="N24" s="365">
        <v>1397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83">
        <v>0</v>
      </c>
      <c r="V24" s="83">
        <v>0</v>
      </c>
      <c r="W24" s="83">
        <v>0</v>
      </c>
      <c r="X24" s="83">
        <v>0</v>
      </c>
      <c r="Y24" s="83">
        <v>0</v>
      </c>
      <c r="Z24" s="83">
        <v>0</v>
      </c>
      <c r="AA24" s="83">
        <v>0</v>
      </c>
      <c r="AB24" s="83">
        <v>3</v>
      </c>
      <c r="AC24" s="83">
        <v>0</v>
      </c>
      <c r="AD24" s="83">
        <v>0</v>
      </c>
      <c r="AE24" s="83">
        <v>0</v>
      </c>
      <c r="AF24" s="83">
        <v>0</v>
      </c>
    </row>
    <row r="25" spans="1:32">
      <c r="A25" s="125">
        <v>15</v>
      </c>
      <c r="B25" s="360" t="s">
        <v>684</v>
      </c>
      <c r="C25" s="405">
        <v>2057</v>
      </c>
      <c r="D25" s="405">
        <v>3</v>
      </c>
      <c r="E25" s="83">
        <v>0</v>
      </c>
      <c r="F25" s="405">
        <v>0</v>
      </c>
      <c r="G25" s="405">
        <v>19</v>
      </c>
      <c r="H25" s="405">
        <v>2079</v>
      </c>
      <c r="I25" s="365">
        <v>2246</v>
      </c>
      <c r="J25" s="365">
        <v>0</v>
      </c>
      <c r="K25" s="365">
        <v>0</v>
      </c>
      <c r="L25" s="365">
        <v>0</v>
      </c>
      <c r="M25" s="365">
        <v>0</v>
      </c>
      <c r="N25" s="365">
        <v>2246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3">
        <v>0</v>
      </c>
      <c r="V25" s="83">
        <v>0</v>
      </c>
      <c r="W25" s="83">
        <v>0</v>
      </c>
      <c r="X25" s="83">
        <v>0</v>
      </c>
      <c r="Y25" s="83">
        <v>0</v>
      </c>
      <c r="Z25" s="83">
        <v>0</v>
      </c>
      <c r="AA25" s="83">
        <v>1826</v>
      </c>
      <c r="AB25" s="83">
        <v>0</v>
      </c>
      <c r="AC25" s="83">
        <v>0</v>
      </c>
      <c r="AD25" s="83">
        <v>0</v>
      </c>
      <c r="AE25" s="83">
        <v>0</v>
      </c>
      <c r="AF25" s="83">
        <v>1826</v>
      </c>
    </row>
    <row r="26" spans="1:32" s="417" customFormat="1">
      <c r="A26" s="414">
        <v>16</v>
      </c>
      <c r="B26" s="415" t="s">
        <v>685</v>
      </c>
      <c r="C26" s="405">
        <v>3926</v>
      </c>
      <c r="D26" s="405">
        <v>10</v>
      </c>
      <c r="E26" s="83">
        <v>0</v>
      </c>
      <c r="F26" s="405">
        <v>0</v>
      </c>
      <c r="G26" s="405">
        <v>1</v>
      </c>
      <c r="H26" s="405">
        <v>3937</v>
      </c>
      <c r="I26" s="416">
        <v>4164</v>
      </c>
      <c r="J26" s="416">
        <v>0</v>
      </c>
      <c r="K26" s="416">
        <v>0</v>
      </c>
      <c r="L26" s="416">
        <v>0</v>
      </c>
      <c r="M26" s="416">
        <v>0</v>
      </c>
      <c r="N26" s="416">
        <v>4164</v>
      </c>
      <c r="O26" s="405">
        <v>0</v>
      </c>
      <c r="P26" s="405">
        <v>0</v>
      </c>
      <c r="Q26" s="405">
        <v>0</v>
      </c>
      <c r="R26" s="405">
        <v>0</v>
      </c>
      <c r="S26" s="405">
        <v>0</v>
      </c>
      <c r="T26" s="405">
        <v>0</v>
      </c>
      <c r="U26" s="405">
        <v>-187</v>
      </c>
      <c r="V26" s="405">
        <v>10</v>
      </c>
      <c r="W26" s="405">
        <v>0</v>
      </c>
      <c r="X26" s="405">
        <v>0</v>
      </c>
      <c r="Y26" s="405">
        <v>1</v>
      </c>
      <c r="Z26" s="405">
        <v>-176</v>
      </c>
      <c r="AA26" s="405">
        <v>0</v>
      </c>
      <c r="AB26" s="405">
        <v>0</v>
      </c>
      <c r="AC26" s="405">
        <v>0</v>
      </c>
      <c r="AD26" s="405">
        <v>0</v>
      </c>
      <c r="AE26" s="405">
        <v>0</v>
      </c>
      <c r="AF26" s="405">
        <v>0</v>
      </c>
    </row>
    <row r="27" spans="1:32">
      <c r="A27" s="125">
        <v>17</v>
      </c>
      <c r="B27" s="360" t="s">
        <v>686</v>
      </c>
      <c r="C27" s="405">
        <v>1812</v>
      </c>
      <c r="D27" s="405">
        <v>23</v>
      </c>
      <c r="E27" s="83">
        <v>0</v>
      </c>
      <c r="F27" s="405">
        <v>0</v>
      </c>
      <c r="G27" s="405">
        <v>2</v>
      </c>
      <c r="H27" s="405">
        <v>1837</v>
      </c>
      <c r="I27" s="365">
        <v>1859</v>
      </c>
      <c r="J27" s="365">
        <v>23</v>
      </c>
      <c r="K27" s="365">
        <v>0</v>
      </c>
      <c r="L27" s="365">
        <v>0</v>
      </c>
      <c r="M27" s="365">
        <v>2</v>
      </c>
      <c r="N27" s="365">
        <v>1884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83">
        <v>0</v>
      </c>
      <c r="U27" s="83">
        <v>0</v>
      </c>
      <c r="V27" s="83">
        <v>0</v>
      </c>
      <c r="W27" s="83">
        <v>0</v>
      </c>
      <c r="X27" s="83">
        <v>0</v>
      </c>
      <c r="Y27" s="83">
        <v>0</v>
      </c>
      <c r="Z27" s="83">
        <v>0</v>
      </c>
      <c r="AA27" s="83">
        <v>0</v>
      </c>
      <c r="AB27" s="83">
        <v>0</v>
      </c>
      <c r="AC27" s="83">
        <v>0</v>
      </c>
      <c r="AD27" s="83">
        <v>0</v>
      </c>
      <c r="AE27" s="83">
        <v>0</v>
      </c>
      <c r="AF27" s="83">
        <v>0</v>
      </c>
    </row>
    <row r="28" spans="1:32">
      <c r="A28" s="125">
        <v>18</v>
      </c>
      <c r="B28" s="360" t="s">
        <v>687</v>
      </c>
      <c r="C28" s="405">
        <v>2234</v>
      </c>
      <c r="D28" s="405">
        <v>4</v>
      </c>
      <c r="E28" s="83">
        <v>0</v>
      </c>
      <c r="F28" s="405">
        <v>0</v>
      </c>
      <c r="G28" s="405">
        <v>38</v>
      </c>
      <c r="H28" s="405">
        <v>2276</v>
      </c>
      <c r="I28" s="365">
        <v>2293</v>
      </c>
      <c r="J28" s="365">
        <v>4</v>
      </c>
      <c r="K28" s="365">
        <v>0</v>
      </c>
      <c r="L28" s="365">
        <v>0</v>
      </c>
      <c r="M28" s="365">
        <v>38</v>
      </c>
      <c r="N28" s="365">
        <v>2335</v>
      </c>
      <c r="O28" s="83">
        <v>0</v>
      </c>
      <c r="P28" s="83">
        <v>0</v>
      </c>
      <c r="Q28" s="83">
        <v>0</v>
      </c>
      <c r="R28" s="83">
        <v>0</v>
      </c>
      <c r="S28" s="83">
        <v>0</v>
      </c>
      <c r="T28" s="83">
        <v>0</v>
      </c>
      <c r="U28" s="83">
        <v>0</v>
      </c>
      <c r="V28" s="83">
        <v>0</v>
      </c>
      <c r="W28" s="83">
        <v>0</v>
      </c>
      <c r="X28" s="83">
        <v>0</v>
      </c>
      <c r="Y28" s="83">
        <v>0</v>
      </c>
      <c r="Z28" s="83">
        <v>0</v>
      </c>
      <c r="AA28" s="83">
        <v>0</v>
      </c>
      <c r="AB28" s="83">
        <v>0</v>
      </c>
      <c r="AC28" s="83">
        <v>0</v>
      </c>
      <c r="AD28" s="83">
        <v>0</v>
      </c>
      <c r="AE28" s="83">
        <v>0</v>
      </c>
      <c r="AF28" s="83">
        <v>0</v>
      </c>
    </row>
    <row r="29" spans="1:32">
      <c r="A29" s="125">
        <v>19</v>
      </c>
      <c r="B29" s="360" t="s">
        <v>688</v>
      </c>
      <c r="C29" s="405">
        <v>1820</v>
      </c>
      <c r="D29" s="405">
        <v>58</v>
      </c>
      <c r="E29" s="83">
        <v>0</v>
      </c>
      <c r="F29" s="405">
        <v>39</v>
      </c>
      <c r="G29" s="405">
        <v>30</v>
      </c>
      <c r="H29" s="405">
        <v>1947</v>
      </c>
      <c r="I29" s="365">
        <v>2147</v>
      </c>
      <c r="J29" s="365">
        <v>0</v>
      </c>
      <c r="K29" s="365">
        <v>0</v>
      </c>
      <c r="L29" s="365">
        <v>0</v>
      </c>
      <c r="M29" s="365">
        <v>0</v>
      </c>
      <c r="N29" s="365">
        <v>2147</v>
      </c>
      <c r="O29" s="83">
        <v>0</v>
      </c>
      <c r="P29" s="83">
        <v>0</v>
      </c>
      <c r="Q29" s="83">
        <v>0</v>
      </c>
      <c r="R29" s="83">
        <v>0</v>
      </c>
      <c r="S29" s="83">
        <v>0</v>
      </c>
      <c r="T29" s="83">
        <v>0</v>
      </c>
      <c r="U29" s="83">
        <v>0</v>
      </c>
      <c r="V29" s="83">
        <v>0</v>
      </c>
      <c r="W29" s="83">
        <v>0</v>
      </c>
      <c r="X29" s="83">
        <v>0</v>
      </c>
      <c r="Y29" s="83">
        <v>0</v>
      </c>
      <c r="Z29" s="83">
        <v>0</v>
      </c>
      <c r="AA29" s="83">
        <v>0</v>
      </c>
      <c r="AB29" s="83">
        <v>0</v>
      </c>
      <c r="AC29" s="83">
        <v>0</v>
      </c>
      <c r="AD29" s="83">
        <v>0</v>
      </c>
      <c r="AE29" s="83">
        <v>0</v>
      </c>
      <c r="AF29" s="83">
        <v>0</v>
      </c>
    </row>
    <row r="30" spans="1:32">
      <c r="A30" s="125">
        <v>20</v>
      </c>
      <c r="B30" s="360" t="s">
        <v>689</v>
      </c>
      <c r="C30" s="405">
        <v>817</v>
      </c>
      <c r="D30" s="405">
        <v>1</v>
      </c>
      <c r="E30" s="83">
        <v>0</v>
      </c>
      <c r="F30" s="405">
        <v>0</v>
      </c>
      <c r="G30" s="405">
        <v>1</v>
      </c>
      <c r="H30" s="405">
        <v>821</v>
      </c>
      <c r="I30" s="365">
        <v>885</v>
      </c>
      <c r="J30" s="365">
        <v>1</v>
      </c>
      <c r="K30" s="365">
        <v>0</v>
      </c>
      <c r="L30" s="365">
        <v>0</v>
      </c>
      <c r="M30" s="365">
        <v>1</v>
      </c>
      <c r="N30" s="365">
        <v>887</v>
      </c>
      <c r="O30" s="83">
        <v>0</v>
      </c>
      <c r="P30" s="83">
        <v>0</v>
      </c>
      <c r="Q30" s="83">
        <v>0</v>
      </c>
      <c r="R30" s="83">
        <v>0</v>
      </c>
      <c r="S30" s="83">
        <v>0</v>
      </c>
      <c r="T30" s="83">
        <v>0</v>
      </c>
      <c r="U30" s="83">
        <v>0</v>
      </c>
      <c r="V30" s="83">
        <v>0</v>
      </c>
      <c r="W30" s="83">
        <v>0</v>
      </c>
      <c r="X30" s="83">
        <v>0</v>
      </c>
      <c r="Y30" s="83">
        <v>0</v>
      </c>
      <c r="Z30" s="83">
        <v>0</v>
      </c>
      <c r="AA30" s="83">
        <v>819</v>
      </c>
      <c r="AB30" s="83">
        <v>1</v>
      </c>
      <c r="AC30" s="83">
        <v>0</v>
      </c>
      <c r="AD30" s="83">
        <v>0</v>
      </c>
      <c r="AE30" s="83">
        <v>1</v>
      </c>
      <c r="AF30" s="83">
        <v>821</v>
      </c>
    </row>
    <row r="31" spans="1:32">
      <c r="A31" s="125">
        <v>21</v>
      </c>
      <c r="B31" s="360" t="s">
        <v>690</v>
      </c>
      <c r="C31" s="405">
        <v>1676</v>
      </c>
      <c r="D31" s="405">
        <v>8</v>
      </c>
      <c r="E31" s="83">
        <v>0</v>
      </c>
      <c r="F31" s="405">
        <v>0</v>
      </c>
      <c r="G31" s="405">
        <v>6</v>
      </c>
      <c r="H31" s="405">
        <v>1690</v>
      </c>
      <c r="I31" s="365">
        <v>1897</v>
      </c>
      <c r="J31" s="365">
        <v>0</v>
      </c>
      <c r="K31" s="365">
        <v>0</v>
      </c>
      <c r="L31" s="365">
        <v>0</v>
      </c>
      <c r="M31" s="365">
        <v>11</v>
      </c>
      <c r="N31" s="365">
        <v>1908</v>
      </c>
      <c r="O31" s="83">
        <v>0</v>
      </c>
      <c r="P31" s="83">
        <v>0</v>
      </c>
      <c r="Q31" s="83">
        <v>0</v>
      </c>
      <c r="R31" s="83">
        <v>0</v>
      </c>
      <c r="S31" s="83">
        <v>0</v>
      </c>
      <c r="T31" s="83">
        <v>0</v>
      </c>
      <c r="U31" s="83">
        <v>0</v>
      </c>
      <c r="V31" s="83">
        <v>0</v>
      </c>
      <c r="W31" s="83">
        <v>0</v>
      </c>
      <c r="X31" s="83">
        <v>0</v>
      </c>
      <c r="Y31" s="83">
        <v>0</v>
      </c>
      <c r="Z31" s="83">
        <v>0</v>
      </c>
      <c r="AA31" s="83">
        <v>0</v>
      </c>
      <c r="AB31" s="83">
        <v>0</v>
      </c>
      <c r="AC31" s="83">
        <v>0</v>
      </c>
      <c r="AD31" s="83">
        <v>0</v>
      </c>
      <c r="AE31" s="83">
        <v>0</v>
      </c>
      <c r="AF31" s="83">
        <v>0</v>
      </c>
    </row>
    <row r="32" spans="1:32">
      <c r="A32" s="125">
        <v>22</v>
      </c>
      <c r="B32" s="360" t="s">
        <v>691</v>
      </c>
      <c r="C32" s="405">
        <v>1632</v>
      </c>
      <c r="D32" s="405">
        <v>25</v>
      </c>
      <c r="E32" s="83">
        <v>0</v>
      </c>
      <c r="F32" s="405">
        <v>0</v>
      </c>
      <c r="G32" s="405">
        <v>23</v>
      </c>
      <c r="H32" s="405">
        <v>1680</v>
      </c>
      <c r="I32" s="365">
        <v>1861</v>
      </c>
      <c r="J32" s="365">
        <v>0</v>
      </c>
      <c r="K32" s="365">
        <v>0</v>
      </c>
      <c r="L32" s="365">
        <v>0</v>
      </c>
      <c r="M32" s="365">
        <v>0</v>
      </c>
      <c r="N32" s="365">
        <v>1861</v>
      </c>
      <c r="O32" s="365">
        <v>0</v>
      </c>
      <c r="P32" s="365">
        <v>0</v>
      </c>
      <c r="Q32" s="365">
        <v>0</v>
      </c>
      <c r="R32" s="365">
        <v>0</v>
      </c>
      <c r="S32" s="365">
        <v>0</v>
      </c>
      <c r="T32" s="365">
        <v>0</v>
      </c>
      <c r="U32" s="365">
        <v>0</v>
      </c>
      <c r="V32" s="365">
        <v>23</v>
      </c>
      <c r="W32" s="83">
        <v>0</v>
      </c>
      <c r="X32" s="83">
        <v>0</v>
      </c>
      <c r="Y32" s="83">
        <v>23</v>
      </c>
      <c r="Z32" s="83">
        <v>46</v>
      </c>
      <c r="AA32" s="83">
        <v>1770</v>
      </c>
      <c r="AB32" s="83">
        <v>0</v>
      </c>
      <c r="AC32" s="83">
        <v>0</v>
      </c>
      <c r="AD32" s="83">
        <v>0</v>
      </c>
      <c r="AE32" s="83">
        <v>0</v>
      </c>
      <c r="AF32" s="83">
        <v>1770</v>
      </c>
    </row>
    <row r="33" spans="1:32">
      <c r="A33" s="125">
        <v>23</v>
      </c>
      <c r="B33" s="360" t="s">
        <v>692</v>
      </c>
      <c r="C33" s="405">
        <v>2239</v>
      </c>
      <c r="D33" s="405">
        <v>56</v>
      </c>
      <c r="E33" s="83">
        <v>0</v>
      </c>
      <c r="F33" s="405">
        <v>30</v>
      </c>
      <c r="G33" s="405">
        <v>62</v>
      </c>
      <c r="H33" s="405">
        <v>2387</v>
      </c>
      <c r="I33" s="365">
        <v>2066</v>
      </c>
      <c r="J33" s="365">
        <v>307</v>
      </c>
      <c r="K33" s="365">
        <v>0</v>
      </c>
      <c r="L33" s="365">
        <v>0</v>
      </c>
      <c r="M33" s="365">
        <v>0</v>
      </c>
      <c r="N33" s="365">
        <v>2373</v>
      </c>
      <c r="O33" s="83">
        <v>0</v>
      </c>
      <c r="P33" s="83">
        <v>0</v>
      </c>
      <c r="Q33" s="83">
        <v>0</v>
      </c>
      <c r="R33" s="83">
        <v>0</v>
      </c>
      <c r="S33" s="83">
        <v>0</v>
      </c>
      <c r="T33" s="83">
        <v>0</v>
      </c>
      <c r="U33" s="83">
        <v>0</v>
      </c>
      <c r="V33" s="83">
        <v>56</v>
      </c>
      <c r="W33" s="83">
        <v>0</v>
      </c>
      <c r="X33" s="83">
        <v>30</v>
      </c>
      <c r="Y33" s="83">
        <v>62</v>
      </c>
      <c r="Z33" s="83">
        <v>148</v>
      </c>
      <c r="AA33" s="83">
        <v>0</v>
      </c>
      <c r="AB33" s="83">
        <v>56</v>
      </c>
      <c r="AC33" s="83">
        <v>0</v>
      </c>
      <c r="AD33" s="83">
        <v>30</v>
      </c>
      <c r="AE33" s="83">
        <v>62</v>
      </c>
      <c r="AF33" s="83">
        <v>148</v>
      </c>
    </row>
    <row r="34" spans="1:32">
      <c r="A34" s="125">
        <v>24</v>
      </c>
      <c r="B34" s="360" t="s">
        <v>715</v>
      </c>
      <c r="C34" s="405">
        <v>2433</v>
      </c>
      <c r="D34" s="405">
        <v>21</v>
      </c>
      <c r="E34" s="83">
        <v>0</v>
      </c>
      <c r="F34" s="405">
        <v>0</v>
      </c>
      <c r="G34" s="405">
        <v>3</v>
      </c>
      <c r="H34" s="405">
        <v>2457</v>
      </c>
      <c r="I34" s="365">
        <v>2405</v>
      </c>
      <c r="J34" s="365">
        <v>0</v>
      </c>
      <c r="K34" s="365">
        <v>0</v>
      </c>
      <c r="L34" s="365">
        <v>0</v>
      </c>
      <c r="M34" s="365">
        <v>0</v>
      </c>
      <c r="N34" s="365">
        <v>2405</v>
      </c>
      <c r="O34" s="83">
        <v>0</v>
      </c>
      <c r="P34" s="83">
        <v>0</v>
      </c>
      <c r="Q34" s="83">
        <v>0</v>
      </c>
      <c r="R34" s="83">
        <v>0</v>
      </c>
      <c r="S34" s="83">
        <v>0</v>
      </c>
      <c r="T34" s="83">
        <v>0</v>
      </c>
      <c r="U34" s="83">
        <v>0</v>
      </c>
      <c r="V34" s="83">
        <v>0</v>
      </c>
      <c r="W34" s="83">
        <v>0</v>
      </c>
      <c r="X34" s="83">
        <v>0</v>
      </c>
      <c r="Y34" s="83">
        <v>0</v>
      </c>
      <c r="Z34" s="83">
        <v>0</v>
      </c>
      <c r="AA34" s="83">
        <v>0</v>
      </c>
      <c r="AB34" s="83">
        <v>0</v>
      </c>
      <c r="AC34" s="83">
        <v>0</v>
      </c>
      <c r="AD34" s="83">
        <v>0</v>
      </c>
      <c r="AE34" s="83">
        <v>0</v>
      </c>
      <c r="AF34" s="83">
        <v>0</v>
      </c>
    </row>
    <row r="35" spans="1:32">
      <c r="A35" s="125">
        <v>25</v>
      </c>
      <c r="B35" s="360" t="s">
        <v>693</v>
      </c>
      <c r="C35" s="405">
        <v>1822</v>
      </c>
      <c r="D35" s="405">
        <v>12</v>
      </c>
      <c r="E35" s="83">
        <v>0</v>
      </c>
      <c r="F35" s="405">
        <v>0</v>
      </c>
      <c r="G35" s="405">
        <v>4</v>
      </c>
      <c r="H35" s="405">
        <v>1838</v>
      </c>
      <c r="I35" s="365">
        <v>1871</v>
      </c>
      <c r="J35" s="365">
        <v>0</v>
      </c>
      <c r="K35" s="365">
        <v>0</v>
      </c>
      <c r="L35" s="365">
        <v>0</v>
      </c>
      <c r="M35" s="365">
        <v>0</v>
      </c>
      <c r="N35" s="365">
        <v>1871</v>
      </c>
      <c r="O35" s="83">
        <v>0</v>
      </c>
      <c r="P35" s="83">
        <v>0</v>
      </c>
      <c r="Q35" s="83">
        <v>0</v>
      </c>
      <c r="R35" s="83">
        <v>0</v>
      </c>
      <c r="S35" s="83">
        <v>0</v>
      </c>
      <c r="T35" s="83">
        <v>0</v>
      </c>
      <c r="U35" s="83">
        <v>0</v>
      </c>
      <c r="V35" s="83">
        <v>0</v>
      </c>
      <c r="W35" s="83">
        <v>0</v>
      </c>
      <c r="X35" s="83">
        <v>0</v>
      </c>
      <c r="Y35" s="83">
        <v>0</v>
      </c>
      <c r="Z35" s="83">
        <v>0</v>
      </c>
      <c r="AA35" s="83">
        <v>0</v>
      </c>
      <c r="AB35" s="83">
        <v>0</v>
      </c>
      <c r="AC35" s="83">
        <v>0</v>
      </c>
      <c r="AD35" s="83">
        <v>0</v>
      </c>
      <c r="AE35" s="83">
        <v>0</v>
      </c>
      <c r="AF35" s="83">
        <v>0</v>
      </c>
    </row>
    <row r="36" spans="1:32">
      <c r="A36" s="125">
        <v>26</v>
      </c>
      <c r="B36" s="360" t="s">
        <v>694</v>
      </c>
      <c r="C36" s="405">
        <v>1600</v>
      </c>
      <c r="D36" s="405">
        <v>11</v>
      </c>
      <c r="E36" s="83">
        <v>0</v>
      </c>
      <c r="F36" s="405">
        <v>0</v>
      </c>
      <c r="G36" s="405">
        <v>11</v>
      </c>
      <c r="H36" s="405">
        <v>1622</v>
      </c>
      <c r="I36" s="365">
        <v>1686</v>
      </c>
      <c r="J36" s="365">
        <v>0</v>
      </c>
      <c r="K36" s="365">
        <v>0</v>
      </c>
      <c r="L36" s="365">
        <v>0</v>
      </c>
      <c r="M36" s="365">
        <v>0</v>
      </c>
      <c r="N36" s="365">
        <v>1686</v>
      </c>
      <c r="O36" s="83">
        <v>0</v>
      </c>
      <c r="P36" s="83">
        <v>0</v>
      </c>
      <c r="Q36" s="83">
        <v>0</v>
      </c>
      <c r="R36" s="83">
        <v>0</v>
      </c>
      <c r="S36" s="83">
        <v>0</v>
      </c>
      <c r="T36" s="83">
        <v>0</v>
      </c>
      <c r="U36" s="83">
        <v>0</v>
      </c>
      <c r="V36" s="83">
        <v>0</v>
      </c>
      <c r="W36" s="83">
        <v>11</v>
      </c>
      <c r="X36" s="83">
        <v>0</v>
      </c>
      <c r="Y36" s="83">
        <v>0</v>
      </c>
      <c r="Z36" s="83">
        <v>11</v>
      </c>
      <c r="AA36" s="83">
        <v>22</v>
      </c>
      <c r="AB36" s="83">
        <v>1600</v>
      </c>
      <c r="AC36" s="83">
        <v>0</v>
      </c>
      <c r="AD36" s="83">
        <v>0</v>
      </c>
      <c r="AE36" s="83">
        <v>0</v>
      </c>
      <c r="AF36" s="83">
        <v>1600</v>
      </c>
    </row>
    <row r="37" spans="1:32">
      <c r="A37" s="125">
        <v>27</v>
      </c>
      <c r="B37" s="360" t="s">
        <v>695</v>
      </c>
      <c r="C37" s="405">
        <v>3265</v>
      </c>
      <c r="D37" s="405">
        <v>4</v>
      </c>
      <c r="E37" s="83">
        <v>0</v>
      </c>
      <c r="F37" s="405">
        <v>0</v>
      </c>
      <c r="G37" s="405">
        <v>10</v>
      </c>
      <c r="H37" s="405">
        <v>3279</v>
      </c>
      <c r="I37" s="365">
        <v>3533</v>
      </c>
      <c r="J37" s="365">
        <v>7</v>
      </c>
      <c r="K37" s="365">
        <v>0</v>
      </c>
      <c r="L37" s="365">
        <v>0</v>
      </c>
      <c r="M37" s="365">
        <v>17</v>
      </c>
      <c r="N37" s="365">
        <v>3557</v>
      </c>
      <c r="O37" s="83">
        <v>0</v>
      </c>
      <c r="P37" s="83">
        <v>0</v>
      </c>
      <c r="Q37" s="83">
        <v>0</v>
      </c>
      <c r="R37" s="83">
        <v>0</v>
      </c>
      <c r="S37" s="83">
        <v>0</v>
      </c>
      <c r="T37" s="83">
        <v>0</v>
      </c>
      <c r="U37" s="83">
        <v>0</v>
      </c>
      <c r="V37" s="83">
        <v>0</v>
      </c>
      <c r="W37" s="83">
        <v>0</v>
      </c>
      <c r="X37" s="83">
        <v>0</v>
      </c>
      <c r="Y37" s="83">
        <v>0</v>
      </c>
      <c r="Z37" s="83">
        <v>0</v>
      </c>
      <c r="AA37" s="83">
        <v>0</v>
      </c>
      <c r="AB37" s="83">
        <v>0</v>
      </c>
      <c r="AC37" s="83">
        <v>0</v>
      </c>
      <c r="AD37" s="83">
        <v>0</v>
      </c>
      <c r="AE37" s="83">
        <v>0</v>
      </c>
      <c r="AF37" s="83">
        <v>0</v>
      </c>
    </row>
    <row r="38" spans="1:32">
      <c r="A38" s="125">
        <v>28</v>
      </c>
      <c r="B38" s="360" t="s">
        <v>696</v>
      </c>
      <c r="C38" s="405">
        <v>2695</v>
      </c>
      <c r="D38" s="405">
        <v>17</v>
      </c>
      <c r="E38" s="83">
        <v>0</v>
      </c>
      <c r="F38" s="405">
        <v>0</v>
      </c>
      <c r="G38" s="405">
        <v>0</v>
      </c>
      <c r="H38" s="405">
        <v>2712</v>
      </c>
      <c r="I38" s="365">
        <v>2446</v>
      </c>
      <c r="J38" s="365">
        <v>24</v>
      </c>
      <c r="K38" s="365">
        <v>0</v>
      </c>
      <c r="L38" s="365">
        <v>0</v>
      </c>
      <c r="M38" s="365">
        <v>2</v>
      </c>
      <c r="N38" s="365">
        <v>2472</v>
      </c>
      <c r="O38" s="83">
        <v>0</v>
      </c>
      <c r="P38" s="83">
        <v>0</v>
      </c>
      <c r="Q38" s="83">
        <v>0</v>
      </c>
      <c r="R38" s="83">
        <v>0</v>
      </c>
      <c r="S38" s="83">
        <v>0</v>
      </c>
      <c r="T38" s="83">
        <v>0</v>
      </c>
      <c r="U38" s="83">
        <v>0</v>
      </c>
      <c r="V38" s="83">
        <v>0</v>
      </c>
      <c r="W38" s="83">
        <v>0</v>
      </c>
      <c r="X38" s="83">
        <v>0</v>
      </c>
      <c r="Y38" s="83">
        <v>0</v>
      </c>
      <c r="Z38" s="83">
        <v>0</v>
      </c>
      <c r="AA38" s="83">
        <v>0</v>
      </c>
      <c r="AB38" s="83">
        <v>0</v>
      </c>
      <c r="AC38" s="83">
        <v>0</v>
      </c>
      <c r="AD38" s="83">
        <v>0</v>
      </c>
      <c r="AE38" s="83">
        <v>0</v>
      </c>
      <c r="AF38" s="83">
        <v>0</v>
      </c>
    </row>
    <row r="39" spans="1:32">
      <c r="A39" s="125">
        <v>29</v>
      </c>
      <c r="B39" s="360" t="s">
        <v>716</v>
      </c>
      <c r="C39" s="405">
        <v>1831</v>
      </c>
      <c r="D39" s="405">
        <v>3</v>
      </c>
      <c r="E39" s="83">
        <v>0</v>
      </c>
      <c r="F39" s="405">
        <v>14</v>
      </c>
      <c r="G39" s="405">
        <v>216</v>
      </c>
      <c r="H39" s="405">
        <v>2064</v>
      </c>
      <c r="I39" s="365">
        <v>1746</v>
      </c>
      <c r="J39" s="365">
        <v>0</v>
      </c>
      <c r="K39" s="365">
        <v>0</v>
      </c>
      <c r="L39" s="365">
        <v>0</v>
      </c>
      <c r="M39" s="365">
        <v>0</v>
      </c>
      <c r="N39" s="365">
        <v>1746</v>
      </c>
      <c r="O39" s="83">
        <v>0</v>
      </c>
      <c r="P39" s="83">
        <v>0</v>
      </c>
      <c r="Q39" s="83">
        <v>0</v>
      </c>
      <c r="R39" s="83">
        <v>0</v>
      </c>
      <c r="S39" s="83">
        <v>0</v>
      </c>
      <c r="T39" s="83">
        <v>0</v>
      </c>
      <c r="U39" s="83">
        <v>0</v>
      </c>
      <c r="V39" s="83">
        <v>0</v>
      </c>
      <c r="W39" s="83">
        <v>0</v>
      </c>
      <c r="X39" s="83">
        <v>0</v>
      </c>
      <c r="Y39" s="83">
        <v>0</v>
      </c>
      <c r="Z39" s="83">
        <v>0</v>
      </c>
      <c r="AA39" s="83">
        <v>0</v>
      </c>
      <c r="AB39" s="83">
        <v>0</v>
      </c>
      <c r="AC39" s="83">
        <v>0</v>
      </c>
      <c r="AD39" s="83">
        <v>0</v>
      </c>
      <c r="AE39" s="83">
        <v>0</v>
      </c>
      <c r="AF39" s="83">
        <v>0</v>
      </c>
    </row>
    <row r="40" spans="1:32">
      <c r="A40" s="125">
        <v>30</v>
      </c>
      <c r="B40" s="360" t="s">
        <v>697</v>
      </c>
      <c r="C40" s="405">
        <v>2351</v>
      </c>
      <c r="D40" s="405">
        <v>192</v>
      </c>
      <c r="E40" s="83">
        <v>0</v>
      </c>
      <c r="F40" s="405">
        <v>0</v>
      </c>
      <c r="G40" s="405">
        <v>89</v>
      </c>
      <c r="H40" s="405">
        <v>2632</v>
      </c>
      <c r="I40" s="365">
        <v>2220</v>
      </c>
      <c r="J40" s="365">
        <v>239</v>
      </c>
      <c r="K40" s="365">
        <v>0</v>
      </c>
      <c r="L40" s="365">
        <v>0</v>
      </c>
      <c r="M40" s="365">
        <v>85</v>
      </c>
      <c r="N40" s="365">
        <v>2524</v>
      </c>
      <c r="O40" s="83">
        <v>0</v>
      </c>
      <c r="P40" s="83">
        <v>0</v>
      </c>
      <c r="Q40" s="83">
        <v>0</v>
      </c>
      <c r="R40" s="83">
        <v>0</v>
      </c>
      <c r="S40" s="83">
        <v>0</v>
      </c>
      <c r="T40" s="83">
        <v>0</v>
      </c>
      <c r="U40" s="83">
        <v>0</v>
      </c>
      <c r="V40" s="83">
        <v>0</v>
      </c>
      <c r="W40" s="83">
        <v>0</v>
      </c>
      <c r="X40" s="83">
        <v>0</v>
      </c>
      <c r="Y40" s="83">
        <v>0</v>
      </c>
      <c r="Z40" s="83">
        <v>0</v>
      </c>
      <c r="AA40" s="83">
        <v>0</v>
      </c>
      <c r="AB40" s="83">
        <v>0</v>
      </c>
      <c r="AC40" s="83">
        <v>0</v>
      </c>
      <c r="AD40" s="83">
        <v>0</v>
      </c>
      <c r="AE40" s="83">
        <v>0</v>
      </c>
      <c r="AF40" s="83">
        <v>0</v>
      </c>
    </row>
    <row r="41" spans="1:32">
      <c r="A41" s="125">
        <v>31</v>
      </c>
      <c r="B41" s="360" t="s">
        <v>698</v>
      </c>
      <c r="C41" s="405">
        <v>1722</v>
      </c>
      <c r="D41" s="405">
        <v>3</v>
      </c>
      <c r="E41" s="83">
        <v>0</v>
      </c>
      <c r="F41" s="405">
        <v>0</v>
      </c>
      <c r="G41" s="405">
        <v>2</v>
      </c>
      <c r="H41" s="405">
        <v>1727</v>
      </c>
      <c r="I41" s="365">
        <v>1832</v>
      </c>
      <c r="J41" s="365">
        <v>0</v>
      </c>
      <c r="K41" s="365">
        <v>0</v>
      </c>
      <c r="L41" s="365">
        <v>0</v>
      </c>
      <c r="M41" s="365">
        <v>0</v>
      </c>
      <c r="N41" s="365">
        <v>1832</v>
      </c>
      <c r="O41" s="83">
        <v>0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  <c r="U41" s="83">
        <v>0</v>
      </c>
      <c r="V41" s="83">
        <v>0</v>
      </c>
      <c r="W41" s="83">
        <v>0</v>
      </c>
      <c r="X41" s="83">
        <v>0</v>
      </c>
      <c r="Y41" s="83">
        <v>0</v>
      </c>
      <c r="Z41" s="83">
        <v>0</v>
      </c>
      <c r="AA41" s="83">
        <v>813</v>
      </c>
      <c r="AB41" s="83">
        <v>3</v>
      </c>
      <c r="AC41" s="83">
        <v>0</v>
      </c>
      <c r="AD41" s="83">
        <v>0</v>
      </c>
      <c r="AE41" s="83">
        <v>2</v>
      </c>
      <c r="AF41" s="83">
        <v>818</v>
      </c>
    </row>
    <row r="42" spans="1:32">
      <c r="A42" s="125">
        <v>32</v>
      </c>
      <c r="B42" s="360" t="s">
        <v>699</v>
      </c>
      <c r="C42" s="405">
        <v>1244</v>
      </c>
      <c r="D42" s="405">
        <v>13</v>
      </c>
      <c r="E42" s="83">
        <v>0</v>
      </c>
      <c r="F42" s="405">
        <v>0</v>
      </c>
      <c r="G42" s="405">
        <v>8</v>
      </c>
      <c r="H42" s="405">
        <v>1265</v>
      </c>
      <c r="I42" s="365">
        <v>1298</v>
      </c>
      <c r="J42" s="365">
        <v>22</v>
      </c>
      <c r="K42" s="365">
        <v>0</v>
      </c>
      <c r="L42" s="365">
        <v>0</v>
      </c>
      <c r="M42" s="365">
        <v>13</v>
      </c>
      <c r="N42" s="365">
        <v>1333</v>
      </c>
      <c r="O42" s="83">
        <v>0</v>
      </c>
      <c r="P42" s="83">
        <v>0</v>
      </c>
      <c r="Q42" s="83">
        <v>0</v>
      </c>
      <c r="R42" s="83">
        <v>0</v>
      </c>
      <c r="S42" s="83">
        <v>0</v>
      </c>
      <c r="T42" s="83">
        <v>0</v>
      </c>
      <c r="U42" s="83">
        <v>0</v>
      </c>
      <c r="V42" s="83">
        <v>0</v>
      </c>
      <c r="W42" s="83">
        <v>0</v>
      </c>
      <c r="X42" s="83">
        <v>0</v>
      </c>
      <c r="Y42" s="83">
        <v>0</v>
      </c>
      <c r="Z42" s="83">
        <v>0</v>
      </c>
      <c r="AA42" s="83">
        <v>0</v>
      </c>
      <c r="AB42" s="83">
        <v>0</v>
      </c>
      <c r="AC42" s="83">
        <v>0</v>
      </c>
      <c r="AD42" s="83">
        <v>0</v>
      </c>
      <c r="AE42" s="83">
        <v>0</v>
      </c>
      <c r="AF42" s="83">
        <v>0</v>
      </c>
    </row>
    <row r="43" spans="1:32">
      <c r="A43" s="125">
        <v>33</v>
      </c>
      <c r="B43" s="360" t="s">
        <v>700</v>
      </c>
      <c r="C43" s="405">
        <v>2315</v>
      </c>
      <c r="D43" s="405">
        <v>1</v>
      </c>
      <c r="E43" s="83">
        <v>0</v>
      </c>
      <c r="F43" s="405">
        <v>0</v>
      </c>
      <c r="G43" s="405">
        <v>4</v>
      </c>
      <c r="H43" s="405">
        <v>2320</v>
      </c>
      <c r="I43" s="365">
        <v>2789</v>
      </c>
      <c r="J43" s="365">
        <v>0</v>
      </c>
      <c r="K43" s="365">
        <v>0</v>
      </c>
      <c r="L43" s="365">
        <v>0</v>
      </c>
      <c r="M43" s="365">
        <v>0</v>
      </c>
      <c r="N43" s="365">
        <v>2789</v>
      </c>
      <c r="O43" s="83">
        <v>0</v>
      </c>
      <c r="P43" s="83">
        <v>0</v>
      </c>
      <c r="Q43" s="83">
        <v>0</v>
      </c>
      <c r="R43" s="83">
        <v>0</v>
      </c>
      <c r="S43" s="83">
        <v>0</v>
      </c>
      <c r="T43" s="83">
        <v>0</v>
      </c>
      <c r="U43" s="83">
        <v>0</v>
      </c>
      <c r="V43" s="83">
        <v>0</v>
      </c>
      <c r="W43" s="83">
        <v>0</v>
      </c>
      <c r="X43" s="83">
        <v>0</v>
      </c>
      <c r="Y43" s="83">
        <v>0</v>
      </c>
      <c r="Z43" s="83">
        <v>0</v>
      </c>
      <c r="AA43" s="83">
        <v>1397</v>
      </c>
      <c r="AB43" s="83">
        <v>1</v>
      </c>
      <c r="AC43" s="83">
        <v>0</v>
      </c>
      <c r="AD43" s="83">
        <v>0</v>
      </c>
      <c r="AE43" s="83">
        <v>4</v>
      </c>
      <c r="AF43" s="83">
        <v>1402</v>
      </c>
    </row>
    <row r="44" spans="1:32">
      <c r="A44" s="125">
        <v>34</v>
      </c>
      <c r="B44" s="360" t="s">
        <v>701</v>
      </c>
      <c r="C44" s="405">
        <v>2502</v>
      </c>
      <c r="D44" s="405">
        <v>0</v>
      </c>
      <c r="E44" s="83">
        <v>0</v>
      </c>
      <c r="F44" s="405">
        <v>0</v>
      </c>
      <c r="G44" s="405">
        <v>32</v>
      </c>
      <c r="H44" s="405">
        <v>2534</v>
      </c>
      <c r="I44" s="365">
        <v>2675</v>
      </c>
      <c r="J44" s="365">
        <v>0</v>
      </c>
      <c r="K44" s="365">
        <v>0</v>
      </c>
      <c r="L44" s="365">
        <v>0</v>
      </c>
      <c r="M44" s="365">
        <v>0</v>
      </c>
      <c r="N44" s="365">
        <v>2675</v>
      </c>
      <c r="O44" s="83">
        <v>0</v>
      </c>
      <c r="P44" s="83">
        <v>0</v>
      </c>
      <c r="Q44" s="83">
        <v>0</v>
      </c>
      <c r="R44" s="83">
        <v>0</v>
      </c>
      <c r="S44" s="83">
        <v>0</v>
      </c>
      <c r="T44" s="83">
        <v>0</v>
      </c>
      <c r="U44" s="83">
        <v>0</v>
      </c>
      <c r="V44" s="83">
        <v>0</v>
      </c>
      <c r="W44" s="83">
        <v>0</v>
      </c>
      <c r="X44" s="83">
        <v>0</v>
      </c>
      <c r="Y44" s="83">
        <v>0</v>
      </c>
      <c r="Z44" s="83">
        <v>0</v>
      </c>
      <c r="AA44" s="83">
        <v>356</v>
      </c>
      <c r="AB44" s="83">
        <v>0</v>
      </c>
      <c r="AC44" s="83">
        <v>0</v>
      </c>
      <c r="AD44" s="83">
        <v>0</v>
      </c>
      <c r="AE44" s="83">
        <v>0</v>
      </c>
      <c r="AF44" s="83">
        <v>356</v>
      </c>
    </row>
    <row r="45" spans="1:32" s="417" customFormat="1">
      <c r="A45" s="414">
        <v>35</v>
      </c>
      <c r="B45" s="415" t="s">
        <v>702</v>
      </c>
      <c r="C45" s="405">
        <v>2619</v>
      </c>
      <c r="D45" s="405">
        <v>4</v>
      </c>
      <c r="E45" s="83">
        <v>0</v>
      </c>
      <c r="F45" s="405">
        <v>18</v>
      </c>
      <c r="G45" s="405">
        <v>26</v>
      </c>
      <c r="H45" s="405">
        <v>2667</v>
      </c>
      <c r="I45" s="416">
        <v>2817</v>
      </c>
      <c r="J45" s="416">
        <v>0</v>
      </c>
      <c r="K45" s="416">
        <v>0</v>
      </c>
      <c r="L45" s="416">
        <v>0</v>
      </c>
      <c r="M45" s="416">
        <v>0</v>
      </c>
      <c r="N45" s="416">
        <v>2817</v>
      </c>
      <c r="O45" s="405">
        <v>0</v>
      </c>
      <c r="P45" s="405">
        <v>0</v>
      </c>
      <c r="Q45" s="405">
        <v>0</v>
      </c>
      <c r="R45" s="405">
        <v>0</v>
      </c>
      <c r="S45" s="405">
        <v>0</v>
      </c>
      <c r="T45" s="405">
        <v>0</v>
      </c>
      <c r="U45" s="405">
        <v>-180</v>
      </c>
      <c r="V45" s="405">
        <v>4</v>
      </c>
      <c r="W45" s="405">
        <v>0</v>
      </c>
      <c r="X45" s="405">
        <v>18</v>
      </c>
      <c r="Y45" s="405">
        <v>96</v>
      </c>
      <c r="Z45" s="405">
        <v>-132</v>
      </c>
      <c r="AA45" s="405">
        <v>2637</v>
      </c>
      <c r="AB45" s="405">
        <v>4</v>
      </c>
      <c r="AC45" s="405">
        <v>0</v>
      </c>
      <c r="AD45" s="405">
        <v>18</v>
      </c>
      <c r="AE45" s="405">
        <v>26</v>
      </c>
      <c r="AF45" s="405">
        <v>2685</v>
      </c>
    </row>
    <row r="46" spans="1:32">
      <c r="A46" s="125">
        <v>36</v>
      </c>
      <c r="B46" s="360" t="s">
        <v>717</v>
      </c>
      <c r="C46" s="405">
        <v>2151</v>
      </c>
      <c r="D46" s="405">
        <v>4</v>
      </c>
      <c r="E46" s="83">
        <v>0</v>
      </c>
      <c r="F46" s="405">
        <v>0</v>
      </c>
      <c r="G46" s="405">
        <v>5</v>
      </c>
      <c r="H46" s="405">
        <v>2160</v>
      </c>
      <c r="I46" s="365">
        <v>2277</v>
      </c>
      <c r="J46" s="365">
        <v>0</v>
      </c>
      <c r="K46" s="365">
        <v>0</v>
      </c>
      <c r="L46" s="365">
        <v>0</v>
      </c>
      <c r="M46" s="365">
        <v>0</v>
      </c>
      <c r="N46" s="365">
        <v>2277</v>
      </c>
      <c r="O46" s="83">
        <v>0</v>
      </c>
      <c r="P46" s="83">
        <v>0</v>
      </c>
      <c r="Q46" s="83">
        <v>0</v>
      </c>
      <c r="R46" s="83">
        <v>0</v>
      </c>
      <c r="S46" s="83">
        <v>0</v>
      </c>
      <c r="T46" s="83">
        <v>0</v>
      </c>
      <c r="U46" s="83">
        <v>0</v>
      </c>
      <c r="V46" s="83">
        <v>0</v>
      </c>
      <c r="W46" s="83">
        <v>0</v>
      </c>
      <c r="X46" s="83">
        <v>0</v>
      </c>
      <c r="Y46" s="83">
        <v>0</v>
      </c>
      <c r="Z46" s="83"/>
      <c r="AA46" s="83">
        <v>320</v>
      </c>
      <c r="AB46" s="83">
        <v>0</v>
      </c>
      <c r="AC46" s="83">
        <v>0</v>
      </c>
      <c r="AD46" s="83">
        <v>0</v>
      </c>
      <c r="AE46" s="83">
        <v>0</v>
      </c>
      <c r="AF46" s="83">
        <v>320</v>
      </c>
    </row>
    <row r="47" spans="1:32">
      <c r="A47" s="125">
        <v>37</v>
      </c>
      <c r="B47" s="360" t="s">
        <v>703</v>
      </c>
      <c r="C47" s="405">
        <v>3792</v>
      </c>
      <c r="D47" s="405">
        <v>20</v>
      </c>
      <c r="E47" s="83">
        <v>0</v>
      </c>
      <c r="F47" s="405">
        <v>38</v>
      </c>
      <c r="G47" s="405">
        <v>135</v>
      </c>
      <c r="H47" s="405">
        <v>3985</v>
      </c>
      <c r="I47" s="365">
        <v>4837</v>
      </c>
      <c r="J47" s="365">
        <v>0</v>
      </c>
      <c r="K47" s="365">
        <v>0</v>
      </c>
      <c r="L47" s="365">
        <v>0</v>
      </c>
      <c r="M47" s="365">
        <v>0</v>
      </c>
      <c r="N47" s="365">
        <v>4837</v>
      </c>
      <c r="O47" s="83">
        <v>0</v>
      </c>
      <c r="P47" s="83">
        <v>0</v>
      </c>
      <c r="Q47" s="83">
        <v>0</v>
      </c>
      <c r="R47" s="83">
        <v>0</v>
      </c>
      <c r="S47" s="83">
        <v>0</v>
      </c>
      <c r="T47" s="83">
        <v>0</v>
      </c>
      <c r="U47" s="83">
        <v>0</v>
      </c>
      <c r="V47" s="83">
        <v>0</v>
      </c>
      <c r="W47" s="83">
        <v>0</v>
      </c>
      <c r="X47" s="83">
        <v>0</v>
      </c>
      <c r="Y47" s="83">
        <v>0</v>
      </c>
      <c r="Z47" s="83">
        <v>0</v>
      </c>
      <c r="AA47" s="83">
        <v>3792</v>
      </c>
      <c r="AB47" s="83">
        <v>20</v>
      </c>
      <c r="AC47" s="83">
        <v>0</v>
      </c>
      <c r="AD47" s="83">
        <v>38</v>
      </c>
      <c r="AE47" s="83">
        <v>135</v>
      </c>
      <c r="AF47" s="83">
        <v>3985</v>
      </c>
    </row>
    <row r="48" spans="1:32">
      <c r="A48" s="125">
        <v>38</v>
      </c>
      <c r="B48" s="360" t="s">
        <v>704</v>
      </c>
      <c r="C48" s="405">
        <v>3107</v>
      </c>
      <c r="D48" s="405">
        <v>33</v>
      </c>
      <c r="E48" s="83">
        <v>0</v>
      </c>
      <c r="F48" s="405">
        <v>0</v>
      </c>
      <c r="G48" s="405">
        <v>16</v>
      </c>
      <c r="H48" s="405">
        <v>3156</v>
      </c>
      <c r="I48" s="365">
        <v>3308</v>
      </c>
      <c r="J48" s="365">
        <v>0</v>
      </c>
      <c r="K48" s="365">
        <v>0</v>
      </c>
      <c r="L48" s="365">
        <v>0</v>
      </c>
      <c r="M48" s="365">
        <v>0</v>
      </c>
      <c r="N48" s="365">
        <v>3308</v>
      </c>
      <c r="O48" s="83">
        <v>0</v>
      </c>
      <c r="P48" s="83">
        <v>0</v>
      </c>
      <c r="Q48" s="83">
        <v>0</v>
      </c>
      <c r="R48" s="83">
        <v>0</v>
      </c>
      <c r="S48" s="83">
        <v>0</v>
      </c>
      <c r="T48" s="83">
        <v>0</v>
      </c>
      <c r="U48" s="83">
        <v>3</v>
      </c>
      <c r="V48" s="83">
        <v>34</v>
      </c>
      <c r="W48" s="83">
        <v>0</v>
      </c>
      <c r="X48" s="83">
        <v>0</v>
      </c>
      <c r="Y48" s="83">
        <v>16</v>
      </c>
      <c r="Z48" s="83">
        <v>53</v>
      </c>
      <c r="AA48" s="83">
        <v>400</v>
      </c>
      <c r="AB48" s="83">
        <v>0</v>
      </c>
      <c r="AC48" s="83">
        <v>0</v>
      </c>
      <c r="AD48" s="83">
        <v>0</v>
      </c>
      <c r="AE48" s="83">
        <v>0</v>
      </c>
      <c r="AF48" s="83">
        <v>400</v>
      </c>
    </row>
    <row r="49" spans="1:32">
      <c r="A49" s="125">
        <v>39</v>
      </c>
      <c r="B49" s="360" t="s">
        <v>705</v>
      </c>
      <c r="C49" s="405">
        <v>3561</v>
      </c>
      <c r="D49" s="405">
        <v>17</v>
      </c>
      <c r="E49" s="83">
        <v>0</v>
      </c>
      <c r="F49" s="405">
        <v>0</v>
      </c>
      <c r="G49" s="405">
        <v>64</v>
      </c>
      <c r="H49" s="405">
        <v>3642</v>
      </c>
      <c r="I49" s="365">
        <v>3377</v>
      </c>
      <c r="J49" s="365">
        <v>11</v>
      </c>
      <c r="K49" s="365">
        <v>0</v>
      </c>
      <c r="L49" s="365">
        <v>0</v>
      </c>
      <c r="M49" s="365">
        <v>58</v>
      </c>
      <c r="N49" s="365">
        <v>3446</v>
      </c>
      <c r="O49" s="83">
        <v>0</v>
      </c>
      <c r="P49" s="83">
        <v>0</v>
      </c>
      <c r="Q49" s="83">
        <v>0</v>
      </c>
      <c r="R49" s="83">
        <v>0</v>
      </c>
      <c r="S49" s="83">
        <v>0</v>
      </c>
      <c r="T49" s="83">
        <v>0</v>
      </c>
      <c r="U49" s="83">
        <v>0</v>
      </c>
      <c r="V49" s="83">
        <v>0</v>
      </c>
      <c r="W49" s="83">
        <v>0</v>
      </c>
      <c r="X49" s="83">
        <v>0</v>
      </c>
      <c r="Y49" s="83">
        <v>0</v>
      </c>
      <c r="Z49" s="83">
        <v>0</v>
      </c>
      <c r="AA49" s="83">
        <v>0</v>
      </c>
      <c r="AB49" s="83">
        <v>0</v>
      </c>
      <c r="AC49" s="83">
        <v>0</v>
      </c>
      <c r="AD49" s="83">
        <v>0</v>
      </c>
      <c r="AE49" s="83">
        <v>0</v>
      </c>
      <c r="AF49" s="83">
        <v>0</v>
      </c>
    </row>
    <row r="50" spans="1:32" s="417" customFormat="1">
      <c r="A50" s="414">
        <v>40</v>
      </c>
      <c r="B50" s="415" t="s">
        <v>706</v>
      </c>
      <c r="C50" s="405">
        <v>2013</v>
      </c>
      <c r="D50" s="405">
        <v>2</v>
      </c>
      <c r="E50" s="83">
        <v>0</v>
      </c>
      <c r="F50" s="405">
        <v>0</v>
      </c>
      <c r="G50" s="405">
        <v>59</v>
      </c>
      <c r="H50" s="405">
        <v>2074</v>
      </c>
      <c r="I50" s="416">
        <v>2051</v>
      </c>
      <c r="J50" s="416">
        <v>0</v>
      </c>
      <c r="K50" s="416">
        <v>0</v>
      </c>
      <c r="L50" s="416">
        <v>0</v>
      </c>
      <c r="M50" s="416">
        <v>0</v>
      </c>
      <c r="N50" s="416">
        <v>2051</v>
      </c>
      <c r="O50" s="405">
        <v>0</v>
      </c>
      <c r="P50" s="405">
        <v>0</v>
      </c>
      <c r="Q50" s="405">
        <v>0</v>
      </c>
      <c r="R50" s="405">
        <v>0</v>
      </c>
      <c r="S50" s="405">
        <v>0</v>
      </c>
      <c r="T50" s="405">
        <v>0</v>
      </c>
      <c r="U50" s="405">
        <v>-132</v>
      </c>
      <c r="V50" s="405">
        <v>2</v>
      </c>
      <c r="W50" s="405">
        <v>0</v>
      </c>
      <c r="X50" s="405">
        <v>0</v>
      </c>
      <c r="Y50" s="405">
        <v>59</v>
      </c>
      <c r="Z50" s="405">
        <v>-71</v>
      </c>
      <c r="AA50" s="405">
        <v>892</v>
      </c>
      <c r="AB50" s="405">
        <v>2</v>
      </c>
      <c r="AC50" s="405">
        <v>0</v>
      </c>
      <c r="AD50" s="405">
        <v>0</v>
      </c>
      <c r="AE50" s="405">
        <v>59</v>
      </c>
      <c r="AF50" s="405">
        <v>953</v>
      </c>
    </row>
    <row r="51" spans="1:32">
      <c r="A51" s="125">
        <v>41</v>
      </c>
      <c r="B51" s="360" t="s">
        <v>707</v>
      </c>
      <c r="C51" s="405">
        <v>2874</v>
      </c>
      <c r="D51" s="405">
        <v>7</v>
      </c>
      <c r="E51" s="83">
        <v>0</v>
      </c>
      <c r="F51" s="405">
        <v>0</v>
      </c>
      <c r="G51" s="405">
        <v>27</v>
      </c>
      <c r="H51" s="405">
        <v>2908</v>
      </c>
      <c r="I51" s="365">
        <v>2934</v>
      </c>
      <c r="J51" s="365">
        <v>7</v>
      </c>
      <c r="K51" s="365">
        <v>0</v>
      </c>
      <c r="L51" s="365">
        <v>0</v>
      </c>
      <c r="M51" s="365">
        <v>27</v>
      </c>
      <c r="N51" s="365">
        <v>2968</v>
      </c>
      <c r="O51" s="83">
        <v>0</v>
      </c>
      <c r="P51" s="83">
        <v>0</v>
      </c>
      <c r="Q51" s="83">
        <v>0</v>
      </c>
      <c r="R51" s="83">
        <v>0</v>
      </c>
      <c r="S51" s="83">
        <v>0</v>
      </c>
      <c r="T51" s="83">
        <v>0</v>
      </c>
      <c r="U51" s="83">
        <v>0</v>
      </c>
      <c r="V51" s="83">
        <v>0</v>
      </c>
      <c r="W51" s="83">
        <v>0</v>
      </c>
      <c r="X51" s="83">
        <v>0</v>
      </c>
      <c r="Y51" s="83">
        <v>0</v>
      </c>
      <c r="Z51" s="83">
        <v>0</v>
      </c>
      <c r="AA51" s="83">
        <v>0</v>
      </c>
      <c r="AB51" s="83">
        <v>2874</v>
      </c>
      <c r="AC51" s="83">
        <v>7</v>
      </c>
      <c r="AD51" s="83">
        <v>0</v>
      </c>
      <c r="AE51" s="83">
        <v>27</v>
      </c>
      <c r="AF51" s="83">
        <v>2908</v>
      </c>
    </row>
    <row r="52" spans="1:32">
      <c r="A52" s="125">
        <v>42</v>
      </c>
      <c r="B52" s="360" t="s">
        <v>708</v>
      </c>
      <c r="C52" s="405">
        <v>2129</v>
      </c>
      <c r="D52" s="405">
        <v>0</v>
      </c>
      <c r="E52" s="83">
        <v>0</v>
      </c>
      <c r="F52" s="405">
        <v>0</v>
      </c>
      <c r="G52" s="405">
        <v>5</v>
      </c>
      <c r="H52" s="405">
        <v>2134</v>
      </c>
      <c r="I52" s="365">
        <v>2278</v>
      </c>
      <c r="J52" s="365">
        <v>0</v>
      </c>
      <c r="K52" s="365">
        <v>0</v>
      </c>
      <c r="L52" s="365">
        <v>0</v>
      </c>
      <c r="M52" s="365">
        <v>10</v>
      </c>
      <c r="N52" s="365">
        <v>2288</v>
      </c>
      <c r="O52" s="83">
        <v>0</v>
      </c>
      <c r="P52" s="83">
        <v>0</v>
      </c>
      <c r="Q52" s="83">
        <v>0</v>
      </c>
      <c r="R52" s="83">
        <v>0</v>
      </c>
      <c r="S52" s="83">
        <v>0</v>
      </c>
      <c r="T52" s="83">
        <v>0</v>
      </c>
      <c r="U52" s="83">
        <v>0</v>
      </c>
      <c r="V52" s="83">
        <v>0</v>
      </c>
      <c r="W52" s="83">
        <v>0</v>
      </c>
      <c r="X52" s="83">
        <v>0</v>
      </c>
      <c r="Y52" s="83">
        <v>0</v>
      </c>
      <c r="Z52" s="83">
        <v>0</v>
      </c>
      <c r="AA52" s="83">
        <v>0</v>
      </c>
      <c r="AB52" s="83">
        <v>0</v>
      </c>
      <c r="AC52" s="83">
        <v>0</v>
      </c>
      <c r="AD52" s="83">
        <v>0</v>
      </c>
      <c r="AE52" s="83">
        <v>0</v>
      </c>
      <c r="AF52" s="83">
        <v>0</v>
      </c>
    </row>
    <row r="53" spans="1:32">
      <c r="A53" s="125">
        <v>43</v>
      </c>
      <c r="B53" s="360" t="s">
        <v>709</v>
      </c>
      <c r="C53" s="405">
        <v>1251</v>
      </c>
      <c r="D53" s="405">
        <v>0</v>
      </c>
      <c r="E53" s="83">
        <v>0</v>
      </c>
      <c r="F53" s="405">
        <v>0</v>
      </c>
      <c r="G53" s="405">
        <v>10</v>
      </c>
      <c r="H53" s="405">
        <v>1261</v>
      </c>
      <c r="I53" s="365">
        <v>2549</v>
      </c>
      <c r="J53" s="365">
        <v>0</v>
      </c>
      <c r="K53" s="365">
        <v>0</v>
      </c>
      <c r="L53" s="365">
        <v>0</v>
      </c>
      <c r="M53" s="365">
        <v>0</v>
      </c>
      <c r="N53" s="365">
        <v>2549</v>
      </c>
      <c r="O53" s="83">
        <v>0</v>
      </c>
      <c r="P53" s="83">
        <v>0</v>
      </c>
      <c r="Q53" s="83">
        <v>0</v>
      </c>
      <c r="R53" s="83">
        <v>0</v>
      </c>
      <c r="S53" s="83">
        <v>0</v>
      </c>
      <c r="T53" s="83">
        <v>0</v>
      </c>
      <c r="U53" s="83">
        <v>0</v>
      </c>
      <c r="V53" s="83">
        <v>0</v>
      </c>
      <c r="W53" s="83">
        <v>0</v>
      </c>
      <c r="X53" s="83">
        <v>0</v>
      </c>
      <c r="Y53" s="83">
        <v>13</v>
      </c>
      <c r="Z53" s="83">
        <v>13</v>
      </c>
      <c r="AA53" s="83">
        <v>80</v>
      </c>
      <c r="AB53" s="83">
        <v>0</v>
      </c>
      <c r="AC53" s="83">
        <v>0</v>
      </c>
      <c r="AD53" s="83">
        <v>0</v>
      </c>
      <c r="AE53" s="83">
        <v>0</v>
      </c>
      <c r="AF53" s="83">
        <v>80</v>
      </c>
    </row>
    <row r="54" spans="1:32">
      <c r="A54" s="125">
        <v>44</v>
      </c>
      <c r="B54" s="360" t="s">
        <v>710</v>
      </c>
      <c r="C54" s="405">
        <v>1139</v>
      </c>
      <c r="D54" s="405">
        <v>9</v>
      </c>
      <c r="E54" s="83">
        <v>0</v>
      </c>
      <c r="F54" s="405">
        <v>0</v>
      </c>
      <c r="G54" s="405">
        <v>87</v>
      </c>
      <c r="H54" s="405">
        <v>1235</v>
      </c>
      <c r="I54" s="365">
        <v>1259</v>
      </c>
      <c r="J54" s="365">
        <v>47</v>
      </c>
      <c r="K54" s="365">
        <v>0</v>
      </c>
      <c r="L54" s="365">
        <v>0</v>
      </c>
      <c r="M54" s="365">
        <v>21</v>
      </c>
      <c r="N54" s="365">
        <v>1327</v>
      </c>
      <c r="O54" s="83">
        <v>0</v>
      </c>
      <c r="P54" s="83">
        <v>0</v>
      </c>
      <c r="Q54" s="83">
        <v>0</v>
      </c>
      <c r="R54" s="83">
        <v>0</v>
      </c>
      <c r="S54" s="83">
        <v>0</v>
      </c>
      <c r="T54" s="83">
        <v>0</v>
      </c>
      <c r="U54" s="83">
        <v>0</v>
      </c>
      <c r="V54" s="83">
        <v>0</v>
      </c>
      <c r="W54" s="83">
        <v>0</v>
      </c>
      <c r="X54" s="83">
        <v>0</v>
      </c>
      <c r="Y54" s="83">
        <v>0</v>
      </c>
      <c r="Z54" s="83">
        <v>0</v>
      </c>
      <c r="AA54" s="83">
        <v>0</v>
      </c>
      <c r="AB54" s="83">
        <v>0</v>
      </c>
      <c r="AC54" s="83">
        <v>0</v>
      </c>
      <c r="AD54" s="83">
        <v>0</v>
      </c>
      <c r="AE54" s="83">
        <v>0</v>
      </c>
      <c r="AF54" s="83">
        <v>0</v>
      </c>
    </row>
    <row r="55" spans="1:32">
      <c r="A55" s="125">
        <v>45</v>
      </c>
      <c r="B55" s="360" t="s">
        <v>711</v>
      </c>
      <c r="C55" s="405">
        <v>2936</v>
      </c>
      <c r="D55" s="405">
        <v>41</v>
      </c>
      <c r="E55" s="83">
        <v>0</v>
      </c>
      <c r="F55" s="405">
        <v>0</v>
      </c>
      <c r="G55" s="405">
        <v>12</v>
      </c>
      <c r="H55" s="405">
        <v>2989</v>
      </c>
      <c r="I55" s="365">
        <v>2815</v>
      </c>
      <c r="J55" s="365">
        <v>29</v>
      </c>
      <c r="K55" s="365">
        <v>0</v>
      </c>
      <c r="L55" s="365">
        <v>0</v>
      </c>
      <c r="M55" s="365">
        <v>0</v>
      </c>
      <c r="N55" s="365">
        <v>2844</v>
      </c>
      <c r="O55" s="83">
        <v>0</v>
      </c>
      <c r="P55" s="83">
        <v>0</v>
      </c>
      <c r="Q55" s="83">
        <v>0</v>
      </c>
      <c r="R55" s="83">
        <v>0</v>
      </c>
      <c r="S55" s="83">
        <v>0</v>
      </c>
      <c r="T55" s="83">
        <v>0</v>
      </c>
      <c r="U55" s="83">
        <v>0</v>
      </c>
      <c r="V55" s="83">
        <v>0</v>
      </c>
      <c r="W55" s="83">
        <v>0</v>
      </c>
      <c r="X55" s="83">
        <v>0</v>
      </c>
      <c r="Y55" s="83">
        <v>0</v>
      </c>
      <c r="Z55" s="83">
        <v>0</v>
      </c>
      <c r="AA55" s="83">
        <v>0</v>
      </c>
      <c r="AB55" s="83">
        <v>0</v>
      </c>
      <c r="AC55" s="83">
        <v>0</v>
      </c>
      <c r="AD55" s="83">
        <v>0</v>
      </c>
      <c r="AE55" s="83">
        <v>0</v>
      </c>
      <c r="AF55" s="83">
        <v>0</v>
      </c>
    </row>
    <row r="56" spans="1:32">
      <c r="A56" s="125">
        <v>46</v>
      </c>
      <c r="B56" s="360" t="s">
        <v>712</v>
      </c>
      <c r="C56" s="405">
        <v>2279</v>
      </c>
      <c r="D56" s="405">
        <v>4</v>
      </c>
      <c r="E56" s="83">
        <v>0</v>
      </c>
      <c r="F56" s="405">
        <v>0</v>
      </c>
      <c r="G56" s="405">
        <v>3</v>
      </c>
      <c r="H56" s="405">
        <v>2286</v>
      </c>
      <c r="I56" s="365">
        <v>2458</v>
      </c>
      <c r="J56" s="365">
        <v>2</v>
      </c>
      <c r="K56" s="365">
        <v>0</v>
      </c>
      <c r="L56" s="365">
        <v>0</v>
      </c>
      <c r="M56" s="365">
        <v>6</v>
      </c>
      <c r="N56" s="365">
        <v>2466</v>
      </c>
      <c r="O56" s="83">
        <v>0</v>
      </c>
      <c r="P56" s="83">
        <v>0</v>
      </c>
      <c r="Q56" s="83">
        <v>0</v>
      </c>
      <c r="R56" s="83">
        <v>0</v>
      </c>
      <c r="S56" s="83">
        <v>0</v>
      </c>
      <c r="T56" s="83">
        <v>0</v>
      </c>
      <c r="U56" s="83">
        <v>0</v>
      </c>
      <c r="V56" s="83">
        <v>0</v>
      </c>
      <c r="W56" s="83">
        <v>0</v>
      </c>
      <c r="X56" s="83">
        <v>0</v>
      </c>
      <c r="Y56" s="83">
        <v>0</v>
      </c>
      <c r="Z56" s="83">
        <v>0</v>
      </c>
      <c r="AA56" s="83">
        <v>0</v>
      </c>
      <c r="AB56" s="83">
        <v>0</v>
      </c>
      <c r="AC56" s="83">
        <v>0</v>
      </c>
      <c r="AD56" s="83">
        <v>0</v>
      </c>
      <c r="AE56" s="83">
        <v>0</v>
      </c>
      <c r="AF56" s="83">
        <v>0</v>
      </c>
    </row>
    <row r="57" spans="1:32">
      <c r="A57" s="125">
        <v>47</v>
      </c>
      <c r="B57" s="360" t="s">
        <v>713</v>
      </c>
      <c r="C57" s="405">
        <v>2014</v>
      </c>
      <c r="D57" s="405">
        <v>2</v>
      </c>
      <c r="E57" s="83">
        <v>0</v>
      </c>
      <c r="F57" s="405">
        <v>0</v>
      </c>
      <c r="G57" s="405">
        <v>15</v>
      </c>
      <c r="H57" s="405">
        <v>2031</v>
      </c>
      <c r="I57" s="365">
        <v>2095</v>
      </c>
      <c r="J57" s="365">
        <v>0</v>
      </c>
      <c r="K57" s="365">
        <v>0</v>
      </c>
      <c r="L57" s="365">
        <v>0</v>
      </c>
      <c r="M57" s="365">
        <v>0</v>
      </c>
      <c r="N57" s="365">
        <v>2095</v>
      </c>
      <c r="O57" s="83">
        <v>0</v>
      </c>
      <c r="P57" s="83">
        <v>0</v>
      </c>
      <c r="Q57" s="83">
        <v>0</v>
      </c>
      <c r="R57" s="83">
        <v>0</v>
      </c>
      <c r="S57" s="83">
        <v>0</v>
      </c>
      <c r="T57" s="83">
        <v>0</v>
      </c>
      <c r="U57" s="83">
        <v>0</v>
      </c>
      <c r="V57" s="83">
        <v>0</v>
      </c>
      <c r="W57" s="83">
        <v>0</v>
      </c>
      <c r="X57" s="83">
        <v>0</v>
      </c>
      <c r="Y57" s="83">
        <v>0</v>
      </c>
      <c r="Z57" s="83">
        <v>0</v>
      </c>
      <c r="AA57" s="83">
        <v>0</v>
      </c>
      <c r="AB57" s="83">
        <v>0</v>
      </c>
      <c r="AC57" s="83">
        <v>0</v>
      </c>
      <c r="AD57" s="83">
        <v>0</v>
      </c>
      <c r="AE57" s="83">
        <v>0</v>
      </c>
      <c r="AF57" s="83">
        <v>0</v>
      </c>
    </row>
    <row r="58" spans="1:32">
      <c r="A58" s="125">
        <v>48</v>
      </c>
      <c r="B58" s="360" t="s">
        <v>718</v>
      </c>
      <c r="C58" s="405">
        <v>2310</v>
      </c>
      <c r="D58" s="405">
        <v>0</v>
      </c>
      <c r="E58" s="83">
        <v>0</v>
      </c>
      <c r="F58" s="405">
        <v>0</v>
      </c>
      <c r="G58" s="405">
        <v>23</v>
      </c>
      <c r="H58" s="405">
        <v>2333</v>
      </c>
      <c r="I58" s="365">
        <v>2639</v>
      </c>
      <c r="J58" s="365">
        <v>0</v>
      </c>
      <c r="K58" s="365">
        <v>0</v>
      </c>
      <c r="L58" s="365">
        <v>0</v>
      </c>
      <c r="M58" s="365">
        <v>0</v>
      </c>
      <c r="N58" s="365">
        <v>2639</v>
      </c>
      <c r="O58" s="83">
        <v>0</v>
      </c>
      <c r="P58" s="83">
        <v>0</v>
      </c>
      <c r="Q58" s="83">
        <v>0</v>
      </c>
      <c r="R58" s="83">
        <v>0</v>
      </c>
      <c r="S58" s="83">
        <v>0</v>
      </c>
      <c r="T58" s="83">
        <v>0</v>
      </c>
      <c r="U58" s="83">
        <v>1412</v>
      </c>
      <c r="V58" s="83">
        <v>0</v>
      </c>
      <c r="W58" s="83">
        <v>0</v>
      </c>
      <c r="X58" s="83">
        <v>0</v>
      </c>
      <c r="Y58" s="83">
        <v>0</v>
      </c>
      <c r="Z58" s="83">
        <v>0</v>
      </c>
      <c r="AA58" s="83">
        <v>0</v>
      </c>
      <c r="AB58" s="83">
        <v>0</v>
      </c>
      <c r="AC58" s="83">
        <v>0</v>
      </c>
      <c r="AD58" s="83">
        <v>0</v>
      </c>
      <c r="AE58" s="83">
        <v>0</v>
      </c>
      <c r="AF58" s="83">
        <v>0</v>
      </c>
    </row>
    <row r="59" spans="1:32">
      <c r="A59" s="125">
        <v>49</v>
      </c>
      <c r="B59" s="360" t="s">
        <v>719</v>
      </c>
      <c r="C59" s="405">
        <v>2129</v>
      </c>
      <c r="D59" s="405">
        <v>15</v>
      </c>
      <c r="E59" s="83">
        <v>0</v>
      </c>
      <c r="F59" s="405">
        <v>0</v>
      </c>
      <c r="G59" s="405">
        <v>4</v>
      </c>
      <c r="H59" s="405">
        <v>2148</v>
      </c>
      <c r="I59" s="365">
        <v>2260</v>
      </c>
      <c r="J59" s="365">
        <v>0</v>
      </c>
      <c r="K59" s="365">
        <v>0</v>
      </c>
      <c r="L59" s="365">
        <v>0</v>
      </c>
      <c r="M59" s="365">
        <v>0</v>
      </c>
      <c r="N59" s="365">
        <v>2260</v>
      </c>
      <c r="O59" s="83">
        <v>0</v>
      </c>
      <c r="P59" s="83">
        <v>0</v>
      </c>
      <c r="Q59" s="83">
        <v>0</v>
      </c>
      <c r="R59" s="83">
        <v>0</v>
      </c>
      <c r="S59" s="83">
        <v>0</v>
      </c>
      <c r="T59" s="83">
        <v>0</v>
      </c>
      <c r="U59" s="83">
        <v>0</v>
      </c>
      <c r="V59" s="83">
        <v>0</v>
      </c>
      <c r="W59" s="83">
        <v>0</v>
      </c>
      <c r="X59" s="83">
        <v>0</v>
      </c>
      <c r="Y59" s="83">
        <v>0</v>
      </c>
      <c r="Z59" s="83">
        <v>0</v>
      </c>
      <c r="AA59" s="83">
        <v>0</v>
      </c>
      <c r="AB59" s="83">
        <v>0</v>
      </c>
      <c r="AC59" s="83">
        <v>0</v>
      </c>
      <c r="AD59" s="83">
        <v>0</v>
      </c>
      <c r="AE59" s="83">
        <v>0</v>
      </c>
      <c r="AF59" s="83">
        <v>0</v>
      </c>
    </row>
    <row r="60" spans="1:32">
      <c r="A60" s="125">
        <v>50</v>
      </c>
      <c r="B60" s="360" t="s">
        <v>714</v>
      </c>
      <c r="C60" s="405">
        <v>1179</v>
      </c>
      <c r="D60" s="405">
        <v>0</v>
      </c>
      <c r="E60" s="83">
        <v>0</v>
      </c>
      <c r="F60" s="405">
        <v>0</v>
      </c>
      <c r="G60" s="405">
        <v>0</v>
      </c>
      <c r="H60" s="405">
        <v>1179</v>
      </c>
      <c r="I60" s="365">
        <v>895</v>
      </c>
      <c r="J60" s="365">
        <v>0</v>
      </c>
      <c r="K60" s="365">
        <v>0</v>
      </c>
      <c r="L60" s="365">
        <v>0</v>
      </c>
      <c r="M60" s="365">
        <v>0</v>
      </c>
      <c r="N60" s="365">
        <v>895</v>
      </c>
      <c r="O60" s="83">
        <v>829</v>
      </c>
      <c r="P60" s="83">
        <v>0</v>
      </c>
      <c r="Q60" s="83">
        <v>0</v>
      </c>
      <c r="R60" s="83">
        <v>0</v>
      </c>
      <c r="S60" s="83">
        <v>0</v>
      </c>
      <c r="T60" s="83">
        <v>829</v>
      </c>
      <c r="U60" s="83">
        <v>345</v>
      </c>
      <c r="V60" s="83">
        <v>0</v>
      </c>
      <c r="W60" s="83">
        <v>0</v>
      </c>
      <c r="X60" s="83">
        <v>0</v>
      </c>
      <c r="Y60" s="83">
        <v>0</v>
      </c>
      <c r="Z60" s="83">
        <v>345</v>
      </c>
      <c r="AA60" s="83">
        <v>934</v>
      </c>
      <c r="AB60" s="83">
        <v>0</v>
      </c>
      <c r="AC60" s="83">
        <v>0</v>
      </c>
      <c r="AD60" s="83">
        <v>0</v>
      </c>
      <c r="AE60" s="83">
        <v>0</v>
      </c>
      <c r="AF60" s="83">
        <v>934</v>
      </c>
    </row>
    <row r="61" spans="1:32">
      <c r="A61" s="125">
        <v>51</v>
      </c>
      <c r="B61" s="360" t="s">
        <v>720</v>
      </c>
      <c r="C61" s="405">
        <v>2628</v>
      </c>
      <c r="D61" s="405">
        <v>6</v>
      </c>
      <c r="E61" s="83">
        <v>0</v>
      </c>
      <c r="F61" s="405">
        <v>0</v>
      </c>
      <c r="G61" s="405">
        <v>91</v>
      </c>
      <c r="H61" s="405">
        <v>2725</v>
      </c>
      <c r="I61" s="83">
        <v>2823</v>
      </c>
      <c r="J61" s="83">
        <v>0</v>
      </c>
      <c r="K61" s="83">
        <v>0</v>
      </c>
      <c r="L61" s="83">
        <v>0</v>
      </c>
      <c r="M61" s="83">
        <v>0</v>
      </c>
      <c r="N61" s="125">
        <v>2823</v>
      </c>
      <c r="O61" s="83">
        <v>0</v>
      </c>
      <c r="P61" s="83">
        <v>0</v>
      </c>
      <c r="Q61" s="83">
        <v>0</v>
      </c>
      <c r="R61" s="83">
        <v>0</v>
      </c>
      <c r="S61" s="83">
        <v>0</v>
      </c>
      <c r="T61" s="83">
        <v>0</v>
      </c>
      <c r="U61" s="83">
        <v>0</v>
      </c>
      <c r="V61" s="83">
        <v>0</v>
      </c>
      <c r="W61" s="83">
        <v>0</v>
      </c>
      <c r="X61" s="83">
        <v>0</v>
      </c>
      <c r="Y61" s="83">
        <v>0</v>
      </c>
      <c r="Z61" s="83">
        <v>0</v>
      </c>
      <c r="AA61" s="83">
        <v>0</v>
      </c>
      <c r="AB61" s="83">
        <v>0</v>
      </c>
      <c r="AC61" s="83">
        <v>0</v>
      </c>
      <c r="AD61" s="83">
        <v>0</v>
      </c>
      <c r="AE61" s="83">
        <v>0</v>
      </c>
      <c r="AF61" s="83">
        <v>0</v>
      </c>
    </row>
    <row r="62" spans="1:32">
      <c r="A62" s="1564" t="s">
        <v>19</v>
      </c>
      <c r="B62" s="1565"/>
      <c r="C62" s="406">
        <v>110796</v>
      </c>
      <c r="D62" s="406">
        <v>775</v>
      </c>
      <c r="E62" s="83">
        <v>0</v>
      </c>
      <c r="F62" s="406">
        <v>200</v>
      </c>
      <c r="G62" s="406">
        <v>1848</v>
      </c>
      <c r="H62" s="406">
        <v>113621</v>
      </c>
      <c r="I62" s="393">
        <f t="shared" ref="I62:P62" si="0">SUM(I11:I61)</f>
        <v>118011</v>
      </c>
      <c r="J62" s="393">
        <f t="shared" si="0"/>
        <v>852</v>
      </c>
      <c r="K62" s="393">
        <f t="shared" si="0"/>
        <v>0</v>
      </c>
      <c r="L62" s="393">
        <f t="shared" si="0"/>
        <v>32</v>
      </c>
      <c r="M62" s="393">
        <f t="shared" si="0"/>
        <v>377</v>
      </c>
      <c r="N62" s="393">
        <v>119272</v>
      </c>
      <c r="O62" s="393">
        <f t="shared" si="0"/>
        <v>829</v>
      </c>
      <c r="P62" s="393">
        <f t="shared" si="0"/>
        <v>0</v>
      </c>
      <c r="Q62" s="393">
        <f t="shared" ref="Q62" si="1">SUM(Q11:Q61)</f>
        <v>0</v>
      </c>
      <c r="R62" s="393">
        <f t="shared" ref="R62" si="2">SUM(R11:R61)</f>
        <v>0</v>
      </c>
      <c r="S62" s="393">
        <f t="shared" ref="S62" si="3">SUM(S11:S61)</f>
        <v>0</v>
      </c>
      <c r="T62" s="393">
        <v>829</v>
      </c>
      <c r="U62" s="395">
        <f t="shared" ref="U62" si="4">SUM(U11:U61)</f>
        <v>2712.8</v>
      </c>
      <c r="V62" s="395">
        <f t="shared" ref="V62" si="5">SUM(V11:V61)</f>
        <v>161.55000000000001</v>
      </c>
      <c r="W62" s="395">
        <f t="shared" ref="W62" si="6">SUM(W11:W61)</f>
        <v>11</v>
      </c>
      <c r="X62" s="395">
        <f t="shared" ref="X62" si="7">SUM(X11:X61)</f>
        <v>49.45</v>
      </c>
      <c r="Y62" s="395">
        <f t="shared" ref="Y62" si="8">SUM(Y11:Y61)</f>
        <v>709.6</v>
      </c>
      <c r="Z62" s="393">
        <f t="shared" ref="Z62" si="9">SUM(Z11:Z61)</f>
        <v>2163.4</v>
      </c>
      <c r="AA62" s="393">
        <f t="shared" ref="AA62" si="10">SUM(AA11:AA61)</f>
        <v>24542</v>
      </c>
      <c r="AB62" s="393">
        <f t="shared" ref="AB62:AC62" si="11">SUM(AB11:AB61)</f>
        <v>4601</v>
      </c>
      <c r="AC62" s="393">
        <f t="shared" si="11"/>
        <v>26</v>
      </c>
      <c r="AD62" s="393">
        <f t="shared" ref="AD62" si="12">SUM(AD11:AD61)</f>
        <v>115</v>
      </c>
      <c r="AE62" s="393">
        <f t="shared" ref="AE62" si="13">SUM(AE11:AE61)</f>
        <v>341</v>
      </c>
      <c r="AF62" s="393">
        <v>29625</v>
      </c>
    </row>
    <row r="64" spans="1:32" s="16" customFormat="1" ht="12.75">
      <c r="A64" s="15" t="s">
        <v>12</v>
      </c>
      <c r="I64" s="15"/>
      <c r="J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038" t="s">
        <v>13</v>
      </c>
      <c r="AA64" s="1038"/>
      <c r="AB64" s="1038"/>
      <c r="AC64" s="1038"/>
      <c r="AD64" s="1038"/>
      <c r="AE64" s="1038"/>
      <c r="AF64" s="1038"/>
    </row>
    <row r="65" spans="1:32" s="16" customFormat="1" ht="12.75" customHeight="1">
      <c r="N65" s="15"/>
      <c r="O65" s="1189" t="s">
        <v>14</v>
      </c>
      <c r="P65" s="1189"/>
      <c r="Q65" s="1189"/>
      <c r="R65" s="1189"/>
      <c r="S65" s="1189"/>
      <c r="T65" s="1189"/>
      <c r="U65" s="1189"/>
      <c r="V65" s="1189"/>
      <c r="W65" s="1189"/>
      <c r="X65" s="1189"/>
      <c r="Y65" s="1189"/>
      <c r="Z65" s="1189"/>
      <c r="AA65" s="1189"/>
      <c r="AB65" s="1189"/>
      <c r="AC65" s="1189"/>
      <c r="AD65" s="1189"/>
      <c r="AE65" s="1189"/>
      <c r="AF65" s="1189"/>
    </row>
    <row r="66" spans="1:32" s="16" customFormat="1" ht="12.75" customHeight="1">
      <c r="N66" s="1189" t="s">
        <v>77</v>
      </c>
      <c r="O66" s="1189"/>
      <c r="P66" s="1189"/>
      <c r="Q66" s="1189"/>
      <c r="R66" s="1189"/>
      <c r="S66" s="1189"/>
      <c r="T66" s="1189"/>
      <c r="U66" s="1189"/>
      <c r="V66" s="1189"/>
      <c r="W66" s="1189"/>
      <c r="X66" s="1189"/>
      <c r="Y66" s="1189"/>
      <c r="Z66" s="1189"/>
      <c r="AA66" s="1189"/>
      <c r="AB66" s="1189"/>
      <c r="AC66" s="1189"/>
      <c r="AD66" s="1189"/>
      <c r="AE66" s="1189"/>
      <c r="AF66" s="1189"/>
    </row>
    <row r="67" spans="1:32" s="16" customFormat="1" ht="12.75">
      <c r="A67" s="15"/>
      <c r="B67" s="15"/>
      <c r="O67" s="15"/>
      <c r="P67" s="15"/>
      <c r="Q67" s="15"/>
      <c r="R67" s="15"/>
      <c r="S67" s="15"/>
      <c r="T67" s="15"/>
      <c r="U67" s="15"/>
      <c r="V67" s="15"/>
      <c r="W67" s="1037" t="s">
        <v>76</v>
      </c>
      <c r="X67" s="1037"/>
      <c r="Y67" s="1037"/>
      <c r="Z67" s="1037"/>
      <c r="AA67" s="1037"/>
      <c r="AB67" s="1037"/>
      <c r="AC67" s="1037"/>
      <c r="AD67" s="1037"/>
      <c r="AE67" s="1037"/>
      <c r="AF67" s="1037"/>
    </row>
  </sheetData>
  <mergeCells count="15">
    <mergeCell ref="W67:AF67"/>
    <mergeCell ref="AA8:AF8"/>
    <mergeCell ref="A8:A9"/>
    <mergeCell ref="B8:B9"/>
    <mergeCell ref="C8:H8"/>
    <mergeCell ref="I8:N8"/>
    <mergeCell ref="U8:Z8"/>
    <mergeCell ref="A62:B62"/>
    <mergeCell ref="AE1:AH1"/>
    <mergeCell ref="Z64:AF64"/>
    <mergeCell ref="O65:AF65"/>
    <mergeCell ref="N66:AF66"/>
    <mergeCell ref="O8:T8"/>
    <mergeCell ref="C4:W4"/>
    <mergeCell ref="E2:V2"/>
  </mergeCells>
  <phoneticPr fontId="0" type="noConversion"/>
  <printOptions horizontalCentered="1"/>
  <pageMargins left="0.43" right="0.21" top="0.69" bottom="0" header="0.75" footer="0.31496062992126"/>
  <pageSetup paperSize="9" scale="55" orientation="landscape" r:id="rId1"/>
  <rowBreaks count="1" manualBreakCount="1">
    <brk id="40" max="31" man="1"/>
  </rowBreaks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68"/>
  <sheetViews>
    <sheetView topLeftCell="A4" zoomScale="70" zoomScaleNormal="70" zoomScaleSheetLayoutView="115" workbookViewId="0">
      <pane xSplit="5" ySplit="6" topLeftCell="F55" activePane="bottomRight" state="frozen"/>
      <selection activeCell="A4" sqref="A4"/>
      <selection pane="topRight" activeCell="F4" sqref="F4"/>
      <selection pane="bottomLeft" activeCell="A10" sqref="A10"/>
      <selection pane="bottomRight" activeCell="K62" sqref="K62"/>
    </sheetView>
  </sheetViews>
  <sheetFormatPr defaultColWidth="8.85546875" defaultRowHeight="18"/>
  <cols>
    <col min="1" max="1" width="8.140625" style="464" customWidth="1"/>
    <col min="2" max="2" width="26.5703125" style="464" customWidth="1"/>
    <col min="3" max="3" width="12.140625" style="464" customWidth="1"/>
    <col min="4" max="4" width="11.7109375" style="464" customWidth="1"/>
    <col min="5" max="5" width="11.28515625" style="464" customWidth="1"/>
    <col min="6" max="6" width="17.140625" style="464" customWidth="1"/>
    <col min="7" max="7" width="15.140625" style="464" customWidth="1"/>
    <col min="8" max="8" width="14.42578125" style="464" customWidth="1"/>
    <col min="9" max="9" width="14.85546875" style="464" customWidth="1"/>
    <col min="10" max="10" width="18.42578125" style="464" customWidth="1"/>
    <col min="11" max="11" width="17.28515625" style="464" customWidth="1"/>
    <col min="12" max="12" width="16.28515625" style="464" customWidth="1"/>
    <col min="13" max="16384" width="8.85546875" style="464"/>
  </cols>
  <sheetData>
    <row r="1" spans="1:15" ht="18.75">
      <c r="B1" s="465"/>
      <c r="C1" s="465"/>
      <c r="D1" s="465"/>
      <c r="E1" s="465"/>
      <c r="F1" s="428"/>
      <c r="G1" s="428"/>
      <c r="H1" s="465"/>
      <c r="J1" s="466"/>
      <c r="K1" s="1581" t="s">
        <v>531</v>
      </c>
      <c r="L1" s="1581"/>
    </row>
    <row r="2" spans="1:15">
      <c r="B2" s="1170" t="s">
        <v>0</v>
      </c>
      <c r="C2" s="1170"/>
      <c r="D2" s="1170"/>
      <c r="E2" s="1170"/>
      <c r="F2" s="1170"/>
      <c r="G2" s="1170"/>
      <c r="H2" s="1170"/>
      <c r="I2" s="1170"/>
      <c r="J2" s="1170"/>
    </row>
    <row r="3" spans="1:15">
      <c r="B3" s="1170" t="s">
        <v>546</v>
      </c>
      <c r="C3" s="1170"/>
      <c r="D3" s="1170"/>
      <c r="E3" s="1170"/>
      <c r="F3" s="1170"/>
      <c r="G3" s="1170"/>
      <c r="H3" s="1170"/>
      <c r="I3" s="1170"/>
      <c r="J3" s="1170"/>
    </row>
    <row r="4" spans="1:15">
      <c r="B4" s="428"/>
      <c r="C4" s="428"/>
      <c r="D4" s="428"/>
      <c r="E4" s="428"/>
      <c r="F4" s="428"/>
      <c r="G4" s="428"/>
      <c r="H4" s="428"/>
      <c r="I4" s="428"/>
      <c r="J4" s="428"/>
    </row>
    <row r="5" spans="1:15" ht="15.6" customHeight="1">
      <c r="B5" s="1582" t="s">
        <v>637</v>
      </c>
      <c r="C5" s="1582"/>
      <c r="D5" s="1582"/>
      <c r="E5" s="1582"/>
      <c r="F5" s="1582"/>
      <c r="G5" s="1582"/>
      <c r="H5" s="1582"/>
      <c r="I5" s="1582"/>
      <c r="J5" s="1582"/>
      <c r="K5" s="1582"/>
      <c r="L5" s="1582"/>
    </row>
    <row r="6" spans="1:15">
      <c r="A6" s="1573" t="s">
        <v>764</v>
      </c>
      <c r="B6" s="1573"/>
      <c r="C6" s="467"/>
    </row>
    <row r="7" spans="1:15" ht="15" customHeight="1">
      <c r="A7" s="1583" t="s">
        <v>100</v>
      </c>
      <c r="B7" s="1575" t="s">
        <v>3</v>
      </c>
      <c r="C7" s="1587" t="s">
        <v>27</v>
      </c>
      <c r="D7" s="1587"/>
      <c r="E7" s="1587"/>
      <c r="F7" s="1587"/>
      <c r="G7" s="1588" t="s">
        <v>28</v>
      </c>
      <c r="H7" s="1589"/>
      <c r="I7" s="1589"/>
      <c r="J7" s="1590"/>
      <c r="K7" s="1575" t="s">
        <v>376</v>
      </c>
      <c r="L7" s="1574" t="s">
        <v>657</v>
      </c>
    </row>
    <row r="8" spans="1:15" ht="31.15" customHeight="1">
      <c r="A8" s="1584"/>
      <c r="B8" s="1586"/>
      <c r="C8" s="1574" t="s">
        <v>233</v>
      </c>
      <c r="D8" s="1575" t="s">
        <v>431</v>
      </c>
      <c r="E8" s="1577" t="s">
        <v>86</v>
      </c>
      <c r="F8" s="1578"/>
      <c r="G8" s="1576" t="s">
        <v>233</v>
      </c>
      <c r="H8" s="1574" t="s">
        <v>431</v>
      </c>
      <c r="I8" s="1579" t="s">
        <v>86</v>
      </c>
      <c r="J8" s="1580"/>
      <c r="K8" s="1586"/>
      <c r="L8" s="1574"/>
    </row>
    <row r="9" spans="1:15" ht="69.75" customHeight="1">
      <c r="A9" s="1585"/>
      <c r="B9" s="1576"/>
      <c r="C9" s="1574"/>
      <c r="D9" s="1576"/>
      <c r="E9" s="468" t="s">
        <v>765</v>
      </c>
      <c r="F9" s="468" t="s">
        <v>432</v>
      </c>
      <c r="G9" s="1574"/>
      <c r="H9" s="1574"/>
      <c r="I9" s="468" t="s">
        <v>765</v>
      </c>
      <c r="J9" s="468" t="s">
        <v>432</v>
      </c>
      <c r="K9" s="1576"/>
      <c r="L9" s="1574"/>
      <c r="M9" s="469"/>
      <c r="N9" s="469"/>
      <c r="O9" s="469"/>
    </row>
    <row r="10" spans="1:15">
      <c r="A10" s="470">
        <v>1</v>
      </c>
      <c r="B10" s="471">
        <v>2</v>
      </c>
      <c r="C10" s="470">
        <v>3</v>
      </c>
      <c r="D10" s="471">
        <v>4</v>
      </c>
      <c r="E10" s="470">
        <v>5</v>
      </c>
      <c r="F10" s="471">
        <v>6</v>
      </c>
      <c r="G10" s="470">
        <v>7</v>
      </c>
      <c r="H10" s="471">
        <v>8</v>
      </c>
      <c r="I10" s="470">
        <v>9</v>
      </c>
      <c r="J10" s="471">
        <v>10</v>
      </c>
      <c r="K10" s="470" t="s">
        <v>539</v>
      </c>
      <c r="L10" s="471">
        <v>12</v>
      </c>
      <c r="M10" s="469"/>
      <c r="N10" s="469"/>
      <c r="O10" s="469"/>
    </row>
    <row r="11" spans="1:15" ht="18.75">
      <c r="A11" s="472">
        <v>1</v>
      </c>
      <c r="B11" s="473" t="s">
        <v>721</v>
      </c>
      <c r="C11" s="472">
        <v>30846</v>
      </c>
      <c r="D11" s="474">
        <v>995</v>
      </c>
      <c r="E11" s="472">
        <v>913</v>
      </c>
      <c r="F11" s="474">
        <v>93</v>
      </c>
      <c r="G11" s="472">
        <v>19512</v>
      </c>
      <c r="H11" s="474">
        <v>455</v>
      </c>
      <c r="I11" s="475">
        <v>461</v>
      </c>
      <c r="J11" s="474">
        <v>39</v>
      </c>
      <c r="K11" s="472">
        <f>J11+I11+F11+E11</f>
        <v>1506</v>
      </c>
      <c r="L11" s="474">
        <v>0</v>
      </c>
      <c r="M11" s="469"/>
      <c r="N11" s="469"/>
      <c r="O11" s="469"/>
    </row>
    <row r="12" spans="1:15" ht="18.75">
      <c r="A12" s="472">
        <v>2</v>
      </c>
      <c r="B12" s="473" t="s">
        <v>672</v>
      </c>
      <c r="C12" s="472">
        <v>47934</v>
      </c>
      <c r="D12" s="474">
        <v>3065</v>
      </c>
      <c r="E12" s="472">
        <v>2198</v>
      </c>
      <c r="F12" s="474">
        <v>0</v>
      </c>
      <c r="G12" s="472">
        <v>33344</v>
      </c>
      <c r="H12" s="474">
        <v>783</v>
      </c>
      <c r="I12" s="476">
        <v>929</v>
      </c>
      <c r="J12" s="474">
        <v>0</v>
      </c>
      <c r="K12" s="472">
        <f t="shared" ref="K12:K62" si="0">J12+I12+F12+E12</f>
        <v>3127</v>
      </c>
      <c r="L12" s="474">
        <v>0</v>
      </c>
      <c r="M12" s="469"/>
      <c r="N12" s="469"/>
      <c r="O12" s="469"/>
    </row>
    <row r="13" spans="1:15" ht="18.75">
      <c r="A13" s="472">
        <v>3</v>
      </c>
      <c r="B13" s="473" t="s">
        <v>671</v>
      </c>
      <c r="C13" s="472">
        <v>90131</v>
      </c>
      <c r="D13" s="474">
        <v>2309</v>
      </c>
      <c r="E13" s="472">
        <v>3223</v>
      </c>
      <c r="F13" s="474">
        <v>99</v>
      </c>
      <c r="G13" s="472">
        <v>28958</v>
      </c>
      <c r="H13" s="474">
        <v>937</v>
      </c>
      <c r="I13" s="476">
        <v>748</v>
      </c>
      <c r="J13" s="474">
        <v>55</v>
      </c>
      <c r="K13" s="472">
        <f t="shared" si="0"/>
        <v>4125</v>
      </c>
      <c r="L13" s="474">
        <v>0</v>
      </c>
      <c r="M13" s="469"/>
      <c r="N13" s="469"/>
      <c r="O13" s="469"/>
    </row>
    <row r="14" spans="1:15" ht="18.75">
      <c r="A14" s="472">
        <v>4</v>
      </c>
      <c r="B14" s="473" t="s">
        <v>673</v>
      </c>
      <c r="C14" s="472">
        <v>65905</v>
      </c>
      <c r="D14" s="477">
        <v>2545</v>
      </c>
      <c r="E14" s="478">
        <v>6338</v>
      </c>
      <c r="F14" s="477">
        <v>0</v>
      </c>
      <c r="G14" s="478">
        <v>40224</v>
      </c>
      <c r="H14" s="477">
        <v>1069</v>
      </c>
      <c r="I14" s="476">
        <v>922</v>
      </c>
      <c r="J14" s="474">
        <v>0</v>
      </c>
      <c r="K14" s="472">
        <v>2976</v>
      </c>
      <c r="L14" s="474">
        <v>7260</v>
      </c>
      <c r="M14" s="469"/>
      <c r="N14" s="469"/>
      <c r="O14" s="469"/>
    </row>
    <row r="15" spans="1:15" ht="18.75">
      <c r="A15" s="472">
        <v>5</v>
      </c>
      <c r="B15" s="473" t="s">
        <v>674</v>
      </c>
      <c r="C15" s="472">
        <v>115391</v>
      </c>
      <c r="D15" s="474">
        <v>5092</v>
      </c>
      <c r="E15" s="472">
        <v>4288</v>
      </c>
      <c r="F15" s="474">
        <v>804</v>
      </c>
      <c r="G15" s="472">
        <v>47142</v>
      </c>
      <c r="H15" s="474">
        <v>1544</v>
      </c>
      <c r="I15" s="476">
        <v>1424</v>
      </c>
      <c r="J15" s="474">
        <v>120</v>
      </c>
      <c r="K15" s="472">
        <v>6636</v>
      </c>
      <c r="L15" s="474">
        <v>0</v>
      </c>
      <c r="M15" s="469"/>
      <c r="N15" s="469"/>
      <c r="O15" s="469"/>
    </row>
    <row r="16" spans="1:15" ht="18.75">
      <c r="A16" s="472">
        <v>6</v>
      </c>
      <c r="B16" s="473" t="s">
        <v>675</v>
      </c>
      <c r="C16" s="472">
        <v>93542</v>
      </c>
      <c r="D16" s="474">
        <v>4055</v>
      </c>
      <c r="E16" s="472">
        <v>3679</v>
      </c>
      <c r="F16" s="474">
        <v>0</v>
      </c>
      <c r="G16" s="472">
        <v>71149</v>
      </c>
      <c r="H16" s="474">
        <v>2042</v>
      </c>
      <c r="I16" s="476">
        <v>1879</v>
      </c>
      <c r="J16" s="474">
        <v>0</v>
      </c>
      <c r="K16" s="472">
        <f t="shared" si="0"/>
        <v>5558</v>
      </c>
      <c r="L16" s="474">
        <v>0</v>
      </c>
      <c r="M16" s="469"/>
      <c r="N16" s="469"/>
      <c r="O16" s="469"/>
    </row>
    <row r="17" spans="1:15" ht="18.75">
      <c r="A17" s="472">
        <v>7</v>
      </c>
      <c r="B17" s="473" t="s">
        <v>676</v>
      </c>
      <c r="C17" s="472">
        <v>102432</v>
      </c>
      <c r="D17" s="474">
        <v>3837</v>
      </c>
      <c r="E17" s="472">
        <v>3656</v>
      </c>
      <c r="F17" s="474">
        <v>0</v>
      </c>
      <c r="G17" s="472">
        <v>71484</v>
      </c>
      <c r="H17" s="474">
        <v>2041</v>
      </c>
      <c r="I17" s="476">
        <v>1928</v>
      </c>
      <c r="J17" s="474">
        <v>0</v>
      </c>
      <c r="K17" s="472">
        <f t="shared" si="0"/>
        <v>5584</v>
      </c>
      <c r="L17" s="474">
        <v>0</v>
      </c>
      <c r="M17" s="469"/>
      <c r="N17" s="469"/>
      <c r="O17" s="469"/>
    </row>
    <row r="18" spans="1:15" ht="18.75">
      <c r="A18" s="472">
        <v>8</v>
      </c>
      <c r="B18" s="473" t="s">
        <v>677</v>
      </c>
      <c r="C18" s="472">
        <v>88889</v>
      </c>
      <c r="D18" s="474">
        <v>2957</v>
      </c>
      <c r="E18" s="472">
        <v>2646</v>
      </c>
      <c r="F18" s="474">
        <v>0</v>
      </c>
      <c r="G18" s="472">
        <v>53812</v>
      </c>
      <c r="H18" s="474">
        <v>1435</v>
      </c>
      <c r="I18" s="476">
        <v>1271</v>
      </c>
      <c r="J18" s="474">
        <v>0</v>
      </c>
      <c r="K18" s="472">
        <v>4217</v>
      </c>
      <c r="L18" s="474">
        <v>3971</v>
      </c>
      <c r="M18" s="469"/>
      <c r="N18" s="469"/>
      <c r="O18" s="469"/>
    </row>
    <row r="19" spans="1:15" ht="18.75">
      <c r="A19" s="472">
        <v>9</v>
      </c>
      <c r="B19" s="473" t="s">
        <v>678</v>
      </c>
      <c r="C19" s="472">
        <v>81767</v>
      </c>
      <c r="D19" s="474">
        <v>2261</v>
      </c>
      <c r="E19" s="472">
        <v>2002</v>
      </c>
      <c r="F19" s="474">
        <v>259</v>
      </c>
      <c r="G19" s="472">
        <v>63672</v>
      </c>
      <c r="H19" s="474">
        <v>1106</v>
      </c>
      <c r="I19" s="476">
        <v>900</v>
      </c>
      <c r="J19" s="474">
        <v>206</v>
      </c>
      <c r="K19" s="472">
        <f t="shared" si="0"/>
        <v>3367</v>
      </c>
      <c r="L19" s="474">
        <v>0</v>
      </c>
      <c r="M19" s="469"/>
      <c r="N19" s="469"/>
      <c r="O19" s="469"/>
    </row>
    <row r="20" spans="1:15" ht="18.75">
      <c r="A20" s="472">
        <v>10</v>
      </c>
      <c r="B20" s="473" t="s">
        <v>679</v>
      </c>
      <c r="C20" s="472">
        <v>53617</v>
      </c>
      <c r="D20" s="477">
        <v>1437</v>
      </c>
      <c r="E20" s="478">
        <v>1262</v>
      </c>
      <c r="F20" s="474">
        <v>0</v>
      </c>
      <c r="G20" s="472">
        <v>28237</v>
      </c>
      <c r="H20" s="474">
        <v>649</v>
      </c>
      <c r="I20" s="476">
        <v>576</v>
      </c>
      <c r="J20" s="474">
        <v>0</v>
      </c>
      <c r="K20" s="472">
        <v>1842</v>
      </c>
      <c r="L20" s="474">
        <v>0</v>
      </c>
      <c r="M20" s="469"/>
      <c r="N20" s="469"/>
      <c r="O20" s="469"/>
    </row>
    <row r="21" spans="1:15" ht="18.75">
      <c r="A21" s="472">
        <v>11</v>
      </c>
      <c r="B21" s="473" t="s">
        <v>680</v>
      </c>
      <c r="C21" s="472">
        <v>147331</v>
      </c>
      <c r="D21" s="477">
        <v>4747</v>
      </c>
      <c r="E21" s="478">
        <v>4292</v>
      </c>
      <c r="F21" s="474">
        <v>14</v>
      </c>
      <c r="G21" s="472">
        <v>94036</v>
      </c>
      <c r="H21" s="474">
        <v>2136</v>
      </c>
      <c r="I21" s="476">
        <v>2092</v>
      </c>
      <c r="J21" s="474">
        <v>23</v>
      </c>
      <c r="K21" s="472">
        <v>6450</v>
      </c>
      <c r="L21" s="474">
        <v>6384</v>
      </c>
      <c r="M21" s="469"/>
      <c r="N21" s="469"/>
      <c r="O21" s="469"/>
    </row>
    <row r="22" spans="1:15" ht="18.75">
      <c r="A22" s="472">
        <v>12</v>
      </c>
      <c r="B22" s="473" t="s">
        <v>681</v>
      </c>
      <c r="C22" s="472">
        <v>114319</v>
      </c>
      <c r="D22" s="474">
        <v>5012</v>
      </c>
      <c r="E22" s="472">
        <v>4699</v>
      </c>
      <c r="F22" s="474">
        <v>0</v>
      </c>
      <c r="G22" s="472">
        <v>86041</v>
      </c>
      <c r="H22" s="474">
        <v>2620</v>
      </c>
      <c r="I22" s="476">
        <v>2398</v>
      </c>
      <c r="J22" s="474">
        <v>0</v>
      </c>
      <c r="K22" s="472">
        <f t="shared" si="0"/>
        <v>7097</v>
      </c>
      <c r="L22" s="474">
        <v>0</v>
      </c>
      <c r="M22" s="469"/>
      <c r="N22" s="469"/>
      <c r="O22" s="469"/>
    </row>
    <row r="23" spans="1:15" ht="18.75">
      <c r="A23" s="472">
        <v>13</v>
      </c>
      <c r="B23" s="473" t="s">
        <v>682</v>
      </c>
      <c r="C23" s="472">
        <v>92676</v>
      </c>
      <c r="D23" s="474">
        <v>3219</v>
      </c>
      <c r="E23" s="472">
        <v>2977</v>
      </c>
      <c r="F23" s="474">
        <v>0</v>
      </c>
      <c r="G23" s="472">
        <v>61293</v>
      </c>
      <c r="H23" s="474">
        <v>1600</v>
      </c>
      <c r="I23" s="476">
        <v>1475</v>
      </c>
      <c r="J23" s="474">
        <v>0</v>
      </c>
      <c r="K23" s="472">
        <f t="shared" si="0"/>
        <v>4452</v>
      </c>
      <c r="L23" s="474">
        <v>4452</v>
      </c>
      <c r="M23" s="469"/>
      <c r="N23" s="469"/>
      <c r="O23" s="469"/>
    </row>
    <row r="24" spans="1:15" ht="18.75">
      <c r="A24" s="472">
        <v>14</v>
      </c>
      <c r="B24" s="473" t="s">
        <v>683</v>
      </c>
      <c r="C24" s="472">
        <v>48944</v>
      </c>
      <c r="D24" s="477">
        <v>1661</v>
      </c>
      <c r="E24" s="478">
        <v>1561</v>
      </c>
      <c r="F24" s="477">
        <v>0</v>
      </c>
      <c r="G24" s="478">
        <v>31543</v>
      </c>
      <c r="H24" s="477">
        <v>943</v>
      </c>
      <c r="I24" s="476">
        <v>856</v>
      </c>
      <c r="J24" s="474">
        <v>0</v>
      </c>
      <c r="K24" s="472">
        <f t="shared" si="0"/>
        <v>2417</v>
      </c>
      <c r="L24" s="474">
        <v>2417</v>
      </c>
      <c r="M24" s="469"/>
      <c r="N24" s="469"/>
      <c r="O24" s="469"/>
    </row>
    <row r="25" spans="1:15" ht="18.75">
      <c r="A25" s="472">
        <v>15</v>
      </c>
      <c r="B25" s="473" t="s">
        <v>684</v>
      </c>
      <c r="C25" s="472">
        <v>57663</v>
      </c>
      <c r="D25" s="477">
        <v>2980</v>
      </c>
      <c r="E25" s="478">
        <v>2613</v>
      </c>
      <c r="F25" s="477">
        <v>0</v>
      </c>
      <c r="G25" s="478">
        <v>41957</v>
      </c>
      <c r="H25" s="477">
        <v>1606</v>
      </c>
      <c r="I25" s="476">
        <v>1358</v>
      </c>
      <c r="J25" s="474">
        <v>0</v>
      </c>
      <c r="K25" s="472">
        <v>3957</v>
      </c>
      <c r="L25" s="474">
        <v>0</v>
      </c>
      <c r="M25" s="469"/>
      <c r="N25" s="469"/>
      <c r="O25" s="469"/>
    </row>
    <row r="26" spans="1:15" ht="18.75">
      <c r="A26" s="472">
        <v>16</v>
      </c>
      <c r="B26" s="473" t="s">
        <v>685</v>
      </c>
      <c r="C26" s="472">
        <v>154715</v>
      </c>
      <c r="D26" s="474">
        <v>5344</v>
      </c>
      <c r="E26" s="472">
        <v>5049</v>
      </c>
      <c r="F26" s="474">
        <v>0</v>
      </c>
      <c r="G26" s="472">
        <v>77838</v>
      </c>
      <c r="H26" s="474">
        <v>1924</v>
      </c>
      <c r="I26" s="476">
        <v>1932</v>
      </c>
      <c r="J26" s="474">
        <v>0</v>
      </c>
      <c r="K26" s="472">
        <f t="shared" si="0"/>
        <v>6981</v>
      </c>
      <c r="L26" s="474">
        <v>0</v>
      </c>
      <c r="M26" s="469"/>
      <c r="N26" s="469"/>
      <c r="O26" s="469"/>
    </row>
    <row r="27" spans="1:15" ht="18.75">
      <c r="A27" s="472">
        <v>17</v>
      </c>
      <c r="B27" s="473" t="s">
        <v>686</v>
      </c>
      <c r="C27" s="472">
        <v>64758</v>
      </c>
      <c r="D27" s="474">
        <v>2820</v>
      </c>
      <c r="E27" s="472">
        <v>2583</v>
      </c>
      <c r="F27" s="474">
        <v>0</v>
      </c>
      <c r="G27" s="472">
        <v>42257</v>
      </c>
      <c r="H27" s="474">
        <v>1108</v>
      </c>
      <c r="I27" s="476">
        <v>2583</v>
      </c>
      <c r="J27" s="474">
        <v>0</v>
      </c>
      <c r="K27" s="472">
        <f t="shared" si="0"/>
        <v>5166</v>
      </c>
      <c r="L27" s="474">
        <v>0</v>
      </c>
      <c r="M27" s="469"/>
      <c r="N27" s="469"/>
      <c r="O27" s="469"/>
    </row>
    <row r="28" spans="1:15" ht="18.75">
      <c r="A28" s="472">
        <v>18</v>
      </c>
      <c r="B28" s="473" t="s">
        <v>687</v>
      </c>
      <c r="C28" s="472">
        <v>98744</v>
      </c>
      <c r="D28" s="474">
        <v>3280</v>
      </c>
      <c r="E28" s="472">
        <v>3144</v>
      </c>
      <c r="F28" s="474">
        <v>0</v>
      </c>
      <c r="G28" s="472">
        <v>57329</v>
      </c>
      <c r="H28" s="474">
        <v>1362</v>
      </c>
      <c r="I28" s="476">
        <v>1358</v>
      </c>
      <c r="J28" s="474">
        <v>0</v>
      </c>
      <c r="K28" s="472">
        <f t="shared" si="0"/>
        <v>4502</v>
      </c>
      <c r="L28" s="474">
        <v>0</v>
      </c>
      <c r="M28" s="469"/>
      <c r="N28" s="469"/>
      <c r="O28" s="469"/>
    </row>
    <row r="29" spans="1:15" ht="18.75">
      <c r="A29" s="472">
        <v>19</v>
      </c>
      <c r="B29" s="473" t="s">
        <v>688</v>
      </c>
      <c r="C29" s="472">
        <v>46091</v>
      </c>
      <c r="D29" s="474">
        <v>2483</v>
      </c>
      <c r="E29" s="472">
        <v>2122</v>
      </c>
      <c r="F29" s="474">
        <v>0</v>
      </c>
      <c r="G29" s="472">
        <v>30615</v>
      </c>
      <c r="H29" s="474">
        <v>1329</v>
      </c>
      <c r="I29" s="476">
        <v>1311</v>
      </c>
      <c r="J29" s="474">
        <v>0</v>
      </c>
      <c r="K29" s="472">
        <f t="shared" si="0"/>
        <v>3433</v>
      </c>
      <c r="L29" s="474">
        <v>3433</v>
      </c>
      <c r="M29" s="469"/>
      <c r="N29" s="469"/>
      <c r="O29" s="469"/>
    </row>
    <row r="30" spans="1:15" ht="18.75">
      <c r="A30" s="472">
        <v>20</v>
      </c>
      <c r="B30" s="473" t="s">
        <v>689</v>
      </c>
      <c r="C30" s="472">
        <v>32714</v>
      </c>
      <c r="D30" s="474">
        <v>1129</v>
      </c>
      <c r="E30" s="472">
        <v>1068</v>
      </c>
      <c r="F30" s="474">
        <v>0</v>
      </c>
      <c r="G30" s="472">
        <v>21988</v>
      </c>
      <c r="H30" s="474">
        <v>654</v>
      </c>
      <c r="I30" s="476">
        <v>625</v>
      </c>
      <c r="J30" s="474">
        <v>0</v>
      </c>
      <c r="K30" s="472">
        <f t="shared" si="0"/>
        <v>1693</v>
      </c>
      <c r="L30" s="474">
        <v>0</v>
      </c>
      <c r="M30" s="469"/>
      <c r="N30" s="469"/>
      <c r="O30" s="469"/>
    </row>
    <row r="31" spans="1:15" ht="18.75">
      <c r="A31" s="472">
        <v>21</v>
      </c>
      <c r="B31" s="473" t="s">
        <v>690</v>
      </c>
      <c r="C31" s="472">
        <v>51383</v>
      </c>
      <c r="D31" s="474">
        <v>2292</v>
      </c>
      <c r="E31" s="472">
        <v>2043</v>
      </c>
      <c r="F31" s="474">
        <v>0</v>
      </c>
      <c r="G31" s="472">
        <v>39495</v>
      </c>
      <c r="H31" s="474">
        <v>1294</v>
      </c>
      <c r="I31" s="476">
        <v>1174</v>
      </c>
      <c r="J31" s="474">
        <v>0</v>
      </c>
      <c r="K31" s="472">
        <f t="shared" si="0"/>
        <v>3217</v>
      </c>
      <c r="L31" s="474">
        <v>0</v>
      </c>
      <c r="M31" s="469"/>
      <c r="N31" s="469"/>
      <c r="O31" s="469"/>
    </row>
    <row r="32" spans="1:15" ht="18.75">
      <c r="A32" s="472">
        <v>22</v>
      </c>
      <c r="B32" s="473" t="s">
        <v>691</v>
      </c>
      <c r="C32" s="472">
        <v>70567</v>
      </c>
      <c r="D32" s="474">
        <v>2525</v>
      </c>
      <c r="E32" s="472">
        <v>1926</v>
      </c>
      <c r="F32" s="474">
        <v>160</v>
      </c>
      <c r="G32" s="472">
        <v>52597</v>
      </c>
      <c r="H32" s="474">
        <v>1293</v>
      </c>
      <c r="I32" s="476">
        <v>1186</v>
      </c>
      <c r="J32" s="474">
        <v>88</v>
      </c>
      <c r="K32" s="472">
        <v>3280</v>
      </c>
      <c r="L32" s="474">
        <v>0</v>
      </c>
      <c r="M32" s="469"/>
      <c r="N32" s="469"/>
      <c r="O32" s="469"/>
    </row>
    <row r="33" spans="1:15" ht="18.75">
      <c r="A33" s="472">
        <v>23</v>
      </c>
      <c r="B33" s="473" t="s">
        <v>692</v>
      </c>
      <c r="C33" s="472">
        <v>93512</v>
      </c>
      <c r="D33" s="474">
        <v>3428</v>
      </c>
      <c r="E33" s="472">
        <v>2972</v>
      </c>
      <c r="F33" s="474">
        <v>0</v>
      </c>
      <c r="G33" s="472">
        <v>69443</v>
      </c>
      <c r="H33" s="474">
        <v>1690</v>
      </c>
      <c r="I33" s="476">
        <v>1516</v>
      </c>
      <c r="J33" s="474">
        <v>0</v>
      </c>
      <c r="K33" s="472">
        <v>4488</v>
      </c>
      <c r="L33" s="474">
        <v>0</v>
      </c>
      <c r="M33" s="469"/>
      <c r="N33" s="469"/>
      <c r="O33" s="469"/>
    </row>
    <row r="34" spans="1:15" ht="18.75">
      <c r="A34" s="472">
        <v>24</v>
      </c>
      <c r="B34" s="473" t="s">
        <v>715</v>
      </c>
      <c r="C34" s="472">
        <v>183817</v>
      </c>
      <c r="D34" s="475">
        <v>3184</v>
      </c>
      <c r="E34" s="479">
        <v>3175</v>
      </c>
      <c r="F34" s="477">
        <v>778</v>
      </c>
      <c r="G34" s="478">
        <v>50081</v>
      </c>
      <c r="H34" s="477">
        <v>954</v>
      </c>
      <c r="I34" s="476">
        <v>942</v>
      </c>
      <c r="J34" s="477">
        <v>86</v>
      </c>
      <c r="K34" s="472">
        <v>55878</v>
      </c>
      <c r="L34" s="474">
        <v>0</v>
      </c>
      <c r="M34" s="469"/>
      <c r="N34" s="469"/>
      <c r="O34" s="469"/>
    </row>
    <row r="35" spans="1:15" ht="18.75">
      <c r="A35" s="472">
        <v>25</v>
      </c>
      <c r="B35" s="473" t="s">
        <v>693</v>
      </c>
      <c r="C35" s="472">
        <v>88811</v>
      </c>
      <c r="D35" s="475">
        <v>2863</v>
      </c>
      <c r="E35" s="479">
        <v>511</v>
      </c>
      <c r="F35" s="477">
        <v>0</v>
      </c>
      <c r="G35" s="478">
        <v>63344</v>
      </c>
      <c r="H35" s="477">
        <v>1530</v>
      </c>
      <c r="I35" s="476">
        <v>1426</v>
      </c>
      <c r="J35" s="477">
        <v>0</v>
      </c>
      <c r="K35" s="472">
        <f t="shared" si="0"/>
        <v>1937</v>
      </c>
      <c r="L35" s="474">
        <v>0</v>
      </c>
      <c r="M35" s="469"/>
      <c r="N35" s="469"/>
      <c r="O35" s="469"/>
    </row>
    <row r="36" spans="1:15" ht="18.75">
      <c r="A36" s="472">
        <v>26</v>
      </c>
      <c r="B36" s="473" t="s">
        <v>694</v>
      </c>
      <c r="C36" s="472">
        <v>95266</v>
      </c>
      <c r="D36" s="475">
        <v>2876</v>
      </c>
      <c r="E36" s="479">
        <v>2504</v>
      </c>
      <c r="F36" s="477">
        <v>121</v>
      </c>
      <c r="G36" s="478">
        <v>60132</v>
      </c>
      <c r="H36" s="477">
        <v>1351</v>
      </c>
      <c r="I36" s="476">
        <v>1249</v>
      </c>
      <c r="J36" s="477">
        <v>66</v>
      </c>
      <c r="K36" s="472">
        <f t="shared" si="0"/>
        <v>3940</v>
      </c>
      <c r="L36" s="474">
        <v>0</v>
      </c>
      <c r="M36" s="469"/>
      <c r="N36" s="469"/>
      <c r="O36" s="469"/>
    </row>
    <row r="37" spans="1:15" ht="18.75">
      <c r="A37" s="472">
        <v>27</v>
      </c>
      <c r="B37" s="473" t="s">
        <v>695</v>
      </c>
      <c r="C37" s="472">
        <v>124166</v>
      </c>
      <c r="D37" s="474">
        <v>4893</v>
      </c>
      <c r="E37" s="472">
        <v>4502</v>
      </c>
      <c r="F37" s="474">
        <v>0</v>
      </c>
      <c r="G37" s="472">
        <v>70557</v>
      </c>
      <c r="H37" s="474">
        <v>1994</v>
      </c>
      <c r="I37" s="476">
        <v>1899</v>
      </c>
      <c r="J37" s="474">
        <v>0</v>
      </c>
      <c r="K37" s="472">
        <f t="shared" si="0"/>
        <v>6401</v>
      </c>
      <c r="L37" s="474">
        <v>0</v>
      </c>
      <c r="M37" s="469"/>
      <c r="N37" s="469"/>
      <c r="O37" s="469"/>
    </row>
    <row r="38" spans="1:15" ht="18.75">
      <c r="A38" s="472">
        <v>28</v>
      </c>
      <c r="B38" s="473" t="s">
        <v>696</v>
      </c>
      <c r="C38" s="472">
        <v>79044</v>
      </c>
      <c r="D38" s="474">
        <v>4130</v>
      </c>
      <c r="E38" s="472">
        <v>3474</v>
      </c>
      <c r="F38" s="474">
        <v>0</v>
      </c>
      <c r="G38" s="472">
        <v>57314</v>
      </c>
      <c r="H38" s="474">
        <v>1477</v>
      </c>
      <c r="I38" s="476">
        <v>1404</v>
      </c>
      <c r="J38" s="474">
        <v>0</v>
      </c>
      <c r="K38" s="472">
        <f t="shared" si="0"/>
        <v>4878</v>
      </c>
      <c r="L38" s="474">
        <v>0</v>
      </c>
      <c r="M38" s="469"/>
      <c r="N38" s="469"/>
      <c r="O38" s="469"/>
    </row>
    <row r="39" spans="1:15" ht="18.75">
      <c r="A39" s="472">
        <v>29</v>
      </c>
      <c r="B39" s="473" t="s">
        <v>716</v>
      </c>
      <c r="C39" s="472">
        <v>63359</v>
      </c>
      <c r="D39" s="474">
        <v>2379</v>
      </c>
      <c r="E39" s="472">
        <v>2252</v>
      </c>
      <c r="F39" s="474">
        <v>0</v>
      </c>
      <c r="G39" s="472">
        <v>50834</v>
      </c>
      <c r="H39" s="474">
        <v>1291</v>
      </c>
      <c r="I39" s="476">
        <v>1145</v>
      </c>
      <c r="J39" s="474">
        <v>0</v>
      </c>
      <c r="K39" s="472">
        <f t="shared" si="0"/>
        <v>3397</v>
      </c>
      <c r="L39" s="474">
        <v>0</v>
      </c>
      <c r="M39" s="469"/>
      <c r="N39" s="469"/>
      <c r="O39" s="469"/>
    </row>
    <row r="40" spans="1:15" ht="18.75">
      <c r="A40" s="472">
        <v>30</v>
      </c>
      <c r="B40" s="473" t="s">
        <v>697</v>
      </c>
      <c r="C40" s="472">
        <v>140003</v>
      </c>
      <c r="D40" s="474">
        <v>4514</v>
      </c>
      <c r="E40" s="472">
        <v>4317</v>
      </c>
      <c r="F40" s="474">
        <v>0</v>
      </c>
      <c r="G40" s="472">
        <v>71824</v>
      </c>
      <c r="H40" s="474">
        <v>1644</v>
      </c>
      <c r="I40" s="476">
        <v>1589</v>
      </c>
      <c r="J40" s="474">
        <v>0</v>
      </c>
      <c r="K40" s="472">
        <f t="shared" si="0"/>
        <v>5906</v>
      </c>
      <c r="L40" s="474">
        <v>5906</v>
      </c>
      <c r="M40" s="469"/>
      <c r="N40" s="469"/>
      <c r="O40" s="469"/>
    </row>
    <row r="41" spans="1:15" ht="18.75">
      <c r="A41" s="472">
        <v>31</v>
      </c>
      <c r="B41" s="473" t="s">
        <v>698</v>
      </c>
      <c r="C41" s="472">
        <v>51593</v>
      </c>
      <c r="D41" s="477">
        <v>2171</v>
      </c>
      <c r="E41" s="478">
        <v>1974</v>
      </c>
      <c r="F41" s="477">
        <v>0</v>
      </c>
      <c r="G41" s="478">
        <v>39951</v>
      </c>
      <c r="H41" s="477">
        <v>1203</v>
      </c>
      <c r="I41" s="476">
        <v>1055</v>
      </c>
      <c r="J41" s="474">
        <v>0</v>
      </c>
      <c r="K41" s="472">
        <v>3197</v>
      </c>
      <c r="L41" s="474">
        <v>0</v>
      </c>
      <c r="M41" s="469"/>
      <c r="N41" s="469"/>
      <c r="O41" s="469"/>
    </row>
    <row r="42" spans="1:15" ht="18.75">
      <c r="A42" s="472">
        <v>32</v>
      </c>
      <c r="B42" s="473" t="s">
        <v>699</v>
      </c>
      <c r="C42" s="472">
        <v>34081</v>
      </c>
      <c r="D42" s="474">
        <v>1602</v>
      </c>
      <c r="E42" s="472">
        <v>1448</v>
      </c>
      <c r="F42" s="474">
        <v>0</v>
      </c>
      <c r="G42" s="472">
        <v>23715</v>
      </c>
      <c r="H42" s="474">
        <v>859</v>
      </c>
      <c r="I42" s="476">
        <v>774</v>
      </c>
      <c r="J42" s="474">
        <v>0</v>
      </c>
      <c r="K42" s="472">
        <f t="shared" si="0"/>
        <v>2222</v>
      </c>
      <c r="L42" s="474">
        <v>0</v>
      </c>
      <c r="M42" s="469"/>
      <c r="N42" s="469"/>
      <c r="O42" s="469"/>
    </row>
    <row r="43" spans="1:15" ht="18.75">
      <c r="A43" s="472">
        <v>33</v>
      </c>
      <c r="B43" s="473" t="s">
        <v>700</v>
      </c>
      <c r="C43" s="472">
        <v>84368</v>
      </c>
      <c r="D43" s="477">
        <v>3123</v>
      </c>
      <c r="E43" s="478">
        <v>2931</v>
      </c>
      <c r="F43" s="477">
        <v>0</v>
      </c>
      <c r="G43" s="478">
        <v>51489</v>
      </c>
      <c r="H43" s="477">
        <v>1842</v>
      </c>
      <c r="I43" s="476">
        <v>1461</v>
      </c>
      <c r="J43" s="474">
        <v>0</v>
      </c>
      <c r="K43" s="472">
        <f t="shared" si="0"/>
        <v>4392</v>
      </c>
      <c r="L43" s="474">
        <v>4392</v>
      </c>
      <c r="M43" s="469"/>
      <c r="N43" s="469"/>
      <c r="O43" s="469"/>
    </row>
    <row r="44" spans="1:15" ht="18.75">
      <c r="A44" s="472">
        <v>34</v>
      </c>
      <c r="B44" s="473" t="s">
        <v>701</v>
      </c>
      <c r="C44" s="472">
        <v>85278</v>
      </c>
      <c r="D44" s="477">
        <v>3366</v>
      </c>
      <c r="E44" s="478">
        <v>3207</v>
      </c>
      <c r="F44" s="477">
        <v>0</v>
      </c>
      <c r="G44" s="472">
        <v>53885</v>
      </c>
      <c r="H44" s="474">
        <v>1500</v>
      </c>
      <c r="I44" s="476">
        <v>1458</v>
      </c>
      <c r="J44" s="474">
        <v>0</v>
      </c>
      <c r="K44" s="472">
        <v>4665</v>
      </c>
      <c r="L44" s="474">
        <v>0</v>
      </c>
      <c r="M44" s="469"/>
      <c r="N44" s="469"/>
      <c r="O44" s="469"/>
    </row>
    <row r="45" spans="1:15" ht="18.75">
      <c r="A45" s="472">
        <v>35</v>
      </c>
      <c r="B45" s="473" t="s">
        <v>702</v>
      </c>
      <c r="C45" s="472">
        <v>88917</v>
      </c>
      <c r="D45" s="474">
        <v>3613</v>
      </c>
      <c r="E45" s="472">
        <v>3550</v>
      </c>
      <c r="F45" s="474">
        <v>20</v>
      </c>
      <c r="G45" s="472">
        <v>57673</v>
      </c>
      <c r="H45" s="480">
        <v>1639</v>
      </c>
      <c r="I45" s="476">
        <v>1660</v>
      </c>
      <c r="J45" s="474">
        <v>15</v>
      </c>
      <c r="K45" s="472">
        <f t="shared" si="0"/>
        <v>5245</v>
      </c>
      <c r="L45" s="474">
        <v>0</v>
      </c>
      <c r="M45" s="469"/>
      <c r="N45" s="469"/>
      <c r="O45" s="469"/>
    </row>
    <row r="46" spans="1:15" ht="18.75">
      <c r="A46" s="472">
        <v>36</v>
      </c>
      <c r="B46" s="473" t="s">
        <v>717</v>
      </c>
      <c r="C46" s="472">
        <v>98742</v>
      </c>
      <c r="D46" s="474">
        <v>3065</v>
      </c>
      <c r="E46" s="472">
        <v>2679</v>
      </c>
      <c r="F46" s="474">
        <v>267</v>
      </c>
      <c r="G46" s="472">
        <v>60572</v>
      </c>
      <c r="H46" s="474">
        <v>1341</v>
      </c>
      <c r="I46" s="476">
        <v>943</v>
      </c>
      <c r="J46" s="474">
        <v>188</v>
      </c>
      <c r="K46" s="472">
        <f t="shared" si="0"/>
        <v>4077</v>
      </c>
      <c r="L46" s="474">
        <v>0</v>
      </c>
      <c r="M46" s="469"/>
      <c r="N46" s="469"/>
      <c r="O46" s="469"/>
    </row>
    <row r="47" spans="1:15" ht="18.75">
      <c r="A47" s="472">
        <v>37</v>
      </c>
      <c r="B47" s="473" t="s">
        <v>703</v>
      </c>
      <c r="C47" s="472">
        <v>129529</v>
      </c>
      <c r="D47" s="474">
        <v>6486</v>
      </c>
      <c r="E47" s="472">
        <v>4919</v>
      </c>
      <c r="F47" s="474">
        <v>0</v>
      </c>
      <c r="G47" s="472">
        <v>92674</v>
      </c>
      <c r="H47" s="474">
        <v>2535</v>
      </c>
      <c r="I47" s="476">
        <v>2266</v>
      </c>
      <c r="J47" s="474">
        <v>0</v>
      </c>
      <c r="K47" s="472">
        <f t="shared" si="0"/>
        <v>7185</v>
      </c>
      <c r="L47" s="474">
        <v>0</v>
      </c>
      <c r="M47" s="469"/>
      <c r="N47" s="469"/>
      <c r="O47" s="469"/>
    </row>
    <row r="48" spans="1:15" ht="18.75">
      <c r="A48" s="472">
        <v>38</v>
      </c>
      <c r="B48" s="473" t="s">
        <v>704</v>
      </c>
      <c r="C48" s="472">
        <v>147758</v>
      </c>
      <c r="D48" s="477">
        <v>4976</v>
      </c>
      <c r="E48" s="478">
        <v>4407</v>
      </c>
      <c r="F48" s="474">
        <v>0</v>
      </c>
      <c r="G48" s="472">
        <v>98864</v>
      </c>
      <c r="H48" s="474">
        <v>2616</v>
      </c>
      <c r="I48" s="476">
        <v>2401</v>
      </c>
      <c r="J48" s="474">
        <v>0</v>
      </c>
      <c r="K48" s="472">
        <f t="shared" si="0"/>
        <v>6808</v>
      </c>
      <c r="L48" s="474">
        <v>6808</v>
      </c>
      <c r="M48" s="469"/>
      <c r="N48" s="469"/>
      <c r="O48" s="469"/>
    </row>
    <row r="49" spans="1:15" ht="18.75">
      <c r="A49" s="472">
        <v>39</v>
      </c>
      <c r="B49" s="473" t="s">
        <v>705</v>
      </c>
      <c r="C49" s="472">
        <v>122318</v>
      </c>
      <c r="D49" s="477">
        <v>5116</v>
      </c>
      <c r="E49" s="478">
        <v>4228</v>
      </c>
      <c r="F49" s="477">
        <v>490</v>
      </c>
      <c r="G49" s="478">
        <v>89443</v>
      </c>
      <c r="H49" s="477">
        <v>2438</v>
      </c>
      <c r="I49" s="476">
        <v>1968</v>
      </c>
      <c r="J49" s="474">
        <v>328</v>
      </c>
      <c r="K49" s="472">
        <f t="shared" si="0"/>
        <v>7014</v>
      </c>
      <c r="L49" s="474">
        <v>6196</v>
      </c>
      <c r="M49" s="469"/>
      <c r="N49" s="469"/>
      <c r="O49" s="469"/>
    </row>
    <row r="50" spans="1:15" ht="18.75">
      <c r="A50" s="472">
        <v>40</v>
      </c>
      <c r="B50" s="473" t="s">
        <v>706</v>
      </c>
      <c r="C50" s="472">
        <v>53112</v>
      </c>
      <c r="D50" s="474">
        <v>2723</v>
      </c>
      <c r="E50" s="472">
        <v>2527</v>
      </c>
      <c r="F50" s="474">
        <v>30</v>
      </c>
      <c r="G50" s="472">
        <v>31870</v>
      </c>
      <c r="H50" s="474">
        <v>1442</v>
      </c>
      <c r="I50" s="476">
        <v>1387</v>
      </c>
      <c r="J50" s="474">
        <v>14</v>
      </c>
      <c r="K50" s="472">
        <v>3958</v>
      </c>
      <c r="L50" s="474">
        <v>0</v>
      </c>
      <c r="M50" s="469"/>
      <c r="N50" s="469"/>
      <c r="O50" s="469"/>
    </row>
    <row r="51" spans="1:15" ht="18.75">
      <c r="A51" s="472">
        <v>41</v>
      </c>
      <c r="B51" s="473" t="s">
        <v>707</v>
      </c>
      <c r="C51" s="472">
        <v>82404</v>
      </c>
      <c r="D51" s="474">
        <v>3935</v>
      </c>
      <c r="E51" s="472">
        <v>3655</v>
      </c>
      <c r="F51" s="474">
        <v>16</v>
      </c>
      <c r="G51" s="472">
        <v>64218</v>
      </c>
      <c r="H51" s="474">
        <v>1895</v>
      </c>
      <c r="I51" s="476">
        <v>1760</v>
      </c>
      <c r="J51" s="474">
        <v>19</v>
      </c>
      <c r="K51" s="472">
        <f t="shared" si="0"/>
        <v>5450</v>
      </c>
      <c r="L51" s="474">
        <v>0</v>
      </c>
      <c r="M51" s="469"/>
      <c r="N51" s="469"/>
      <c r="O51" s="469"/>
    </row>
    <row r="52" spans="1:15" ht="18.75">
      <c r="A52" s="472">
        <v>42</v>
      </c>
      <c r="B52" s="473" t="s">
        <v>708</v>
      </c>
      <c r="C52" s="472">
        <v>78120</v>
      </c>
      <c r="D52" s="474">
        <v>3435</v>
      </c>
      <c r="E52" s="472">
        <v>2896</v>
      </c>
      <c r="F52" s="474">
        <v>314</v>
      </c>
      <c r="G52" s="472">
        <v>52403</v>
      </c>
      <c r="H52" s="474">
        <v>1320</v>
      </c>
      <c r="I52" s="476">
        <v>1098</v>
      </c>
      <c r="J52" s="474">
        <v>156</v>
      </c>
      <c r="K52" s="472">
        <v>4450</v>
      </c>
      <c r="L52" s="474">
        <v>849</v>
      </c>
      <c r="M52" s="469"/>
      <c r="N52" s="469"/>
      <c r="O52" s="469"/>
    </row>
    <row r="53" spans="1:15" ht="18.75">
      <c r="A53" s="472">
        <v>43</v>
      </c>
      <c r="B53" s="473" t="s">
        <v>709</v>
      </c>
      <c r="C53" s="472">
        <v>38478</v>
      </c>
      <c r="D53" s="477">
        <v>1305</v>
      </c>
      <c r="E53" s="478">
        <v>1196</v>
      </c>
      <c r="F53" s="477">
        <v>40</v>
      </c>
      <c r="G53" s="478">
        <v>27035</v>
      </c>
      <c r="H53" s="477">
        <v>716</v>
      </c>
      <c r="I53" s="476">
        <v>710</v>
      </c>
      <c r="J53" s="474">
        <v>40</v>
      </c>
      <c r="K53" s="472">
        <f t="shared" si="0"/>
        <v>1986</v>
      </c>
      <c r="L53" s="474">
        <v>1906</v>
      </c>
      <c r="M53" s="469"/>
      <c r="N53" s="469"/>
      <c r="O53" s="469"/>
    </row>
    <row r="54" spans="1:15" ht="18.75">
      <c r="A54" s="472">
        <v>44</v>
      </c>
      <c r="B54" s="473" t="s">
        <v>711</v>
      </c>
      <c r="C54" s="472">
        <v>145880</v>
      </c>
      <c r="D54" s="474">
        <v>2049</v>
      </c>
      <c r="E54" s="472">
        <v>4524</v>
      </c>
      <c r="F54" s="474">
        <v>1138</v>
      </c>
      <c r="G54" s="472">
        <v>94451</v>
      </c>
      <c r="H54" s="474">
        <v>798</v>
      </c>
      <c r="I54" s="476">
        <v>1954</v>
      </c>
      <c r="J54" s="474">
        <v>131</v>
      </c>
      <c r="K54" s="472">
        <v>6478</v>
      </c>
      <c r="L54" s="474">
        <v>6478</v>
      </c>
      <c r="M54" s="469"/>
      <c r="N54" s="469"/>
      <c r="O54" s="469"/>
    </row>
    <row r="55" spans="1:15" ht="18.75">
      <c r="A55" s="472">
        <v>45</v>
      </c>
      <c r="B55" s="473" t="s">
        <v>710</v>
      </c>
      <c r="C55" s="472">
        <v>62978</v>
      </c>
      <c r="D55" s="477">
        <v>5728</v>
      </c>
      <c r="E55" s="478">
        <v>1905</v>
      </c>
      <c r="F55" s="474">
        <v>0</v>
      </c>
      <c r="G55" s="472">
        <v>31385</v>
      </c>
      <c r="H55" s="477">
        <v>1815</v>
      </c>
      <c r="I55" s="476">
        <v>716</v>
      </c>
      <c r="J55" s="474">
        <v>0</v>
      </c>
      <c r="K55" s="472">
        <f t="shared" si="0"/>
        <v>2621</v>
      </c>
      <c r="L55" s="474">
        <v>2621</v>
      </c>
      <c r="M55" s="469"/>
      <c r="N55" s="469"/>
      <c r="O55" s="469"/>
    </row>
    <row r="56" spans="1:15" ht="18.75">
      <c r="A56" s="472">
        <v>46</v>
      </c>
      <c r="B56" s="473" t="s">
        <v>712</v>
      </c>
      <c r="C56" s="472">
        <v>103213</v>
      </c>
      <c r="D56" s="477">
        <v>3595</v>
      </c>
      <c r="E56" s="478">
        <v>3589</v>
      </c>
      <c r="F56" s="474">
        <v>10</v>
      </c>
      <c r="G56" s="472">
        <v>70845</v>
      </c>
      <c r="H56" s="477">
        <v>1642</v>
      </c>
      <c r="I56" s="476">
        <v>1350</v>
      </c>
      <c r="J56" s="474">
        <v>12</v>
      </c>
      <c r="K56" s="472">
        <v>5439</v>
      </c>
      <c r="L56" s="474">
        <v>4339</v>
      </c>
      <c r="M56" s="469"/>
      <c r="N56" s="469"/>
      <c r="O56" s="469"/>
    </row>
    <row r="57" spans="1:15" ht="18.75">
      <c r="A57" s="472">
        <v>47</v>
      </c>
      <c r="B57" s="473" t="s">
        <v>713</v>
      </c>
      <c r="C57" s="472">
        <v>104614</v>
      </c>
      <c r="D57" s="477">
        <v>3384</v>
      </c>
      <c r="E57" s="478">
        <v>3095</v>
      </c>
      <c r="F57" s="474">
        <v>179</v>
      </c>
      <c r="G57" s="472">
        <v>62873</v>
      </c>
      <c r="H57" s="477">
        <v>1446</v>
      </c>
      <c r="I57" s="476">
        <v>1337</v>
      </c>
      <c r="J57" s="474">
        <v>125</v>
      </c>
      <c r="K57" s="472">
        <f t="shared" si="0"/>
        <v>4736</v>
      </c>
      <c r="L57" s="474">
        <v>0</v>
      </c>
      <c r="M57" s="469"/>
      <c r="N57" s="469"/>
      <c r="O57" s="469"/>
    </row>
    <row r="58" spans="1:15" ht="18.75">
      <c r="A58" s="472">
        <v>48</v>
      </c>
      <c r="B58" s="473" t="s">
        <v>718</v>
      </c>
      <c r="C58" s="472">
        <v>128971</v>
      </c>
      <c r="D58" s="477">
        <v>4289</v>
      </c>
      <c r="E58" s="478">
        <v>3694</v>
      </c>
      <c r="F58" s="474">
        <v>619</v>
      </c>
      <c r="G58" s="472">
        <v>83912</v>
      </c>
      <c r="H58" s="474">
        <v>1910</v>
      </c>
      <c r="I58" s="476">
        <v>1725</v>
      </c>
      <c r="J58" s="474">
        <v>185</v>
      </c>
      <c r="K58" s="472">
        <f t="shared" si="0"/>
        <v>6223</v>
      </c>
      <c r="L58" s="474">
        <v>5419</v>
      </c>
      <c r="M58" s="469"/>
      <c r="N58" s="469"/>
      <c r="O58" s="469"/>
    </row>
    <row r="59" spans="1:15" ht="18.75">
      <c r="A59" s="472">
        <v>49</v>
      </c>
      <c r="B59" s="473" t="s">
        <v>719</v>
      </c>
      <c r="C59" s="472">
        <v>70893</v>
      </c>
      <c r="D59" s="474">
        <v>2958</v>
      </c>
      <c r="E59" s="472">
        <v>2554</v>
      </c>
      <c r="F59" s="474">
        <v>296</v>
      </c>
      <c r="G59" s="472">
        <v>49308</v>
      </c>
      <c r="H59" s="474">
        <v>1669</v>
      </c>
      <c r="I59" s="476">
        <v>1467</v>
      </c>
      <c r="J59" s="474">
        <v>174</v>
      </c>
      <c r="K59" s="472">
        <f t="shared" si="0"/>
        <v>4491</v>
      </c>
      <c r="L59" s="474">
        <v>0</v>
      </c>
      <c r="M59" s="469"/>
      <c r="N59" s="469"/>
      <c r="O59" s="469"/>
    </row>
    <row r="60" spans="1:15" ht="18.75">
      <c r="A60" s="472">
        <v>50</v>
      </c>
      <c r="B60" s="473" t="s">
        <v>714</v>
      </c>
      <c r="C60" s="472">
        <v>49861</v>
      </c>
      <c r="D60" s="477">
        <v>1831</v>
      </c>
      <c r="E60" s="478">
        <v>1631</v>
      </c>
      <c r="F60" s="477">
        <v>35</v>
      </c>
      <c r="G60" s="478">
        <v>36613</v>
      </c>
      <c r="H60" s="477">
        <v>943</v>
      </c>
      <c r="I60" s="476">
        <v>898</v>
      </c>
      <c r="J60" s="474">
        <v>28</v>
      </c>
      <c r="K60" s="472">
        <v>2592</v>
      </c>
      <c r="L60" s="474">
        <v>898</v>
      </c>
      <c r="M60" s="469"/>
      <c r="N60" s="469"/>
      <c r="O60" s="469"/>
    </row>
    <row r="61" spans="1:15" ht="18.75">
      <c r="A61" s="472">
        <v>51</v>
      </c>
      <c r="B61" s="473" t="s">
        <v>720</v>
      </c>
      <c r="C61" s="472">
        <v>97362</v>
      </c>
      <c r="D61" s="474">
        <v>3924</v>
      </c>
      <c r="E61" s="472">
        <v>3470</v>
      </c>
      <c r="F61" s="474">
        <v>356</v>
      </c>
      <c r="G61" s="472">
        <v>66080</v>
      </c>
      <c r="H61" s="474">
        <v>1949</v>
      </c>
      <c r="I61" s="476">
        <v>1741</v>
      </c>
      <c r="J61" s="474">
        <v>168</v>
      </c>
      <c r="K61" s="472">
        <v>5735</v>
      </c>
      <c r="L61" s="474">
        <v>5211</v>
      </c>
      <c r="M61" s="469"/>
      <c r="N61" s="469"/>
      <c r="O61" s="469"/>
    </row>
    <row r="62" spans="1:15">
      <c r="A62" s="481" t="s">
        <v>19</v>
      </c>
      <c r="B62" s="482"/>
      <c r="C62" s="483">
        <f>SUM(C11:C61)</f>
        <v>4476807</v>
      </c>
      <c r="D62" s="483">
        <f>SUM(D11:D61)</f>
        <v>166986</v>
      </c>
      <c r="E62" s="472">
        <f>'[1]AT-8_Hon_CCH_Pry'!D65</f>
        <v>152068</v>
      </c>
      <c r="F62" s="483">
        <f>SUM(F11:F61)</f>
        <v>6138</v>
      </c>
      <c r="G62" s="483">
        <f>SUM(G11:G61)</f>
        <v>2827311</v>
      </c>
      <c r="H62" s="483">
        <f>SUM(H11:H61)</f>
        <v>75379</v>
      </c>
      <c r="I62" s="472">
        <f>'[1]AT-8A_Hon_CCH_UPry'!D64</f>
        <v>70685</v>
      </c>
      <c r="J62" s="483">
        <f>SUM(J11:J61)</f>
        <v>2266</v>
      </c>
      <c r="K62" s="472">
        <f t="shared" si="0"/>
        <v>231157</v>
      </c>
      <c r="L62" s="483">
        <f>SUM(L11:L61)</f>
        <v>78940</v>
      </c>
    </row>
    <row r="63" spans="1:15" ht="17.25" customHeight="1">
      <c r="A63" s="1570"/>
      <c r="B63" s="1570"/>
      <c r="C63" s="1570"/>
      <c r="D63" s="1570"/>
      <c r="E63" s="1570"/>
      <c r="F63" s="1570"/>
      <c r="G63" s="1570"/>
      <c r="H63" s="1570"/>
      <c r="I63" s="1570"/>
      <c r="J63" s="1570"/>
      <c r="K63" s="1571"/>
      <c r="L63" s="1571"/>
    </row>
    <row r="65" spans="1:19" s="465" customFormat="1" ht="15.75" customHeight="1">
      <c r="A65" s="1170" t="s">
        <v>12</v>
      </c>
      <c r="B65" s="1170"/>
      <c r="C65" s="428"/>
      <c r="D65" s="484"/>
      <c r="E65" s="484"/>
      <c r="H65" s="485"/>
      <c r="I65" s="485"/>
      <c r="K65" s="485" t="s">
        <v>13</v>
      </c>
    </row>
    <row r="66" spans="1:19" s="465" customFormat="1" ht="13.15" customHeight="1">
      <c r="J66" s="1572"/>
      <c r="K66" s="1572"/>
      <c r="L66" s="1572"/>
      <c r="M66" s="1572"/>
      <c r="N66" s="1572"/>
      <c r="O66" s="1572"/>
      <c r="P66" s="1572"/>
      <c r="Q66" s="1572"/>
      <c r="R66" s="1572"/>
      <c r="S66" s="1572"/>
    </row>
    <row r="67" spans="1:19" s="465" customFormat="1">
      <c r="J67" s="1572"/>
      <c r="K67" s="1572"/>
      <c r="L67" s="1572"/>
      <c r="M67" s="1572"/>
      <c r="N67" s="1572"/>
      <c r="O67" s="1572"/>
      <c r="P67" s="1572"/>
      <c r="Q67" s="1572"/>
      <c r="R67" s="1572"/>
      <c r="S67" s="1572"/>
    </row>
    <row r="68" spans="1:19" s="465" customFormat="1">
      <c r="B68" s="484"/>
      <c r="C68" s="484"/>
      <c r="D68" s="484"/>
      <c r="E68" s="484"/>
      <c r="J68" s="1573"/>
      <c r="K68" s="1573"/>
      <c r="L68" s="1573"/>
    </row>
  </sheetData>
  <mergeCells count="22">
    <mergeCell ref="A7:A9"/>
    <mergeCell ref="B7:B9"/>
    <mergeCell ref="C7:F7"/>
    <mergeCell ref="G7:J7"/>
    <mergeCell ref="K7:K9"/>
    <mergeCell ref="K1:L1"/>
    <mergeCell ref="B2:J2"/>
    <mergeCell ref="B3:J3"/>
    <mergeCell ref="B5:L5"/>
    <mergeCell ref="A6:B6"/>
    <mergeCell ref="L7:L9"/>
    <mergeCell ref="C8:C9"/>
    <mergeCell ref="D8:D9"/>
    <mergeCell ref="E8:F8"/>
    <mergeCell ref="G8:G9"/>
    <mergeCell ref="H8:H9"/>
    <mergeCell ref="I8:J8"/>
    <mergeCell ref="A63:L63"/>
    <mergeCell ref="A65:B65"/>
    <mergeCell ref="J66:S66"/>
    <mergeCell ref="J67:S67"/>
    <mergeCell ref="J68:L68"/>
  </mergeCells>
  <printOptions horizontalCentered="1"/>
  <pageMargins left="0.48" right="0.5" top="0.23622047244094499" bottom="0" header="0.31496062992126" footer="0.31496062992126"/>
  <pageSetup paperSize="9" scale="65" orientation="landscape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Q32"/>
  <sheetViews>
    <sheetView view="pageBreakPreview" topLeftCell="F7" zoomScale="85" zoomScaleNormal="90" zoomScaleSheetLayoutView="85" workbookViewId="0">
      <selection activeCell="Y26" sqref="Y26"/>
    </sheetView>
  </sheetViews>
  <sheetFormatPr defaultColWidth="9.140625" defaultRowHeight="12.75"/>
  <cols>
    <col min="1" max="1" width="6.42578125" style="712" customWidth="1"/>
    <col min="2" max="2" width="25.85546875" style="712" customWidth="1"/>
    <col min="3" max="24" width="9.140625" style="712" customWidth="1"/>
    <col min="25" max="25" width="10.85546875" style="712" customWidth="1"/>
    <col min="26" max="26" width="10.42578125" style="712" customWidth="1"/>
    <col min="27" max="16384" width="9.140625" style="712"/>
  </cols>
  <sheetData>
    <row r="1" spans="1:251" ht="15">
      <c r="Q1" s="713"/>
      <c r="R1" s="713"/>
      <c r="S1" s="713"/>
      <c r="T1" s="713"/>
      <c r="U1" s="713"/>
      <c r="V1" s="713"/>
      <c r="W1" s="1592" t="s">
        <v>544</v>
      </c>
      <c r="X1" s="1592"/>
      <c r="Y1" s="1592"/>
    </row>
    <row r="2" spans="1:251" ht="15.75">
      <c r="A2" s="1593" t="s">
        <v>0</v>
      </c>
      <c r="B2" s="1593"/>
      <c r="C2" s="1593"/>
      <c r="D2" s="1593"/>
      <c r="E2" s="1593"/>
      <c r="F2" s="1593"/>
      <c r="G2" s="1593"/>
      <c r="H2" s="1593"/>
      <c r="I2" s="1593"/>
      <c r="J2" s="1593"/>
      <c r="K2" s="1593"/>
      <c r="L2" s="1593"/>
      <c r="M2" s="1593"/>
      <c r="N2" s="1593"/>
      <c r="O2" s="1593"/>
      <c r="P2" s="1593"/>
      <c r="Q2" s="1593"/>
      <c r="R2" s="1593"/>
      <c r="S2" s="1593"/>
      <c r="T2" s="1593"/>
      <c r="U2" s="1593"/>
      <c r="V2" s="1593"/>
      <c r="W2" s="1593"/>
      <c r="X2" s="1593"/>
      <c r="Y2" s="1593"/>
    </row>
    <row r="3" spans="1:251" ht="18">
      <c r="A3" s="1594" t="s">
        <v>546</v>
      </c>
      <c r="B3" s="1594"/>
      <c r="C3" s="1594"/>
      <c r="D3" s="1594"/>
      <c r="E3" s="1594"/>
      <c r="F3" s="1594"/>
      <c r="G3" s="1594"/>
      <c r="H3" s="1594"/>
      <c r="I3" s="1594"/>
      <c r="J3" s="1594"/>
      <c r="K3" s="1594"/>
      <c r="L3" s="1594"/>
      <c r="M3" s="1594"/>
      <c r="N3" s="1594"/>
      <c r="O3" s="1594"/>
      <c r="P3" s="1594"/>
      <c r="Q3" s="1594"/>
      <c r="R3" s="1594"/>
      <c r="S3" s="1594"/>
      <c r="T3" s="1594"/>
      <c r="U3" s="1594"/>
      <c r="V3" s="1594"/>
      <c r="W3" s="1594"/>
      <c r="X3" s="1594"/>
      <c r="Y3" s="1594"/>
    </row>
    <row r="5" spans="1:251" ht="15.75">
      <c r="A5" s="1595" t="s">
        <v>1114</v>
      </c>
      <c r="B5" s="1595"/>
      <c r="C5" s="1595"/>
      <c r="D5" s="1595"/>
      <c r="E5" s="1595"/>
      <c r="F5" s="1595"/>
      <c r="G5" s="1595"/>
      <c r="H5" s="1595"/>
      <c r="I5" s="1595"/>
      <c r="J5" s="1595"/>
      <c r="K5" s="1595"/>
      <c r="L5" s="1595"/>
      <c r="M5" s="1595"/>
      <c r="N5" s="1595"/>
      <c r="O5" s="1595"/>
      <c r="P5" s="1595"/>
      <c r="Q5" s="1595"/>
      <c r="R5" s="1595"/>
      <c r="S5" s="1595"/>
      <c r="T5" s="1595"/>
      <c r="U5" s="1595"/>
      <c r="V5" s="1595"/>
      <c r="W5" s="1595"/>
      <c r="X5" s="1595"/>
      <c r="Y5" s="1595"/>
    </row>
    <row r="7" spans="1:251">
      <c r="A7" s="1545" t="s">
        <v>152</v>
      </c>
      <c r="B7" s="1545"/>
    </row>
    <row r="8" spans="1:251" ht="18">
      <c r="A8" s="714"/>
      <c r="B8" s="714"/>
      <c r="X8" s="1591" t="s">
        <v>241</v>
      </c>
      <c r="Y8" s="1591"/>
    </row>
    <row r="9" spans="1:251" ht="12.75" customHeight="1">
      <c r="A9" s="1599" t="s">
        <v>2</v>
      </c>
      <c r="B9" s="1599" t="s">
        <v>101</v>
      </c>
      <c r="C9" s="1606" t="s">
        <v>27</v>
      </c>
      <c r="D9" s="1606"/>
      <c r="E9" s="1606"/>
      <c r="F9" s="1606"/>
      <c r="G9" s="1606"/>
      <c r="H9" s="1606"/>
      <c r="I9" s="1606"/>
      <c r="J9" s="1606"/>
      <c r="K9" s="1606"/>
      <c r="L9" s="1027"/>
      <c r="M9" s="1606" t="s">
        <v>28</v>
      </c>
      <c r="N9" s="1606"/>
      <c r="O9" s="1606"/>
      <c r="P9" s="1606"/>
      <c r="Q9" s="1606"/>
      <c r="R9" s="1606"/>
      <c r="S9" s="1606"/>
      <c r="T9" s="1606"/>
      <c r="U9" s="1606"/>
      <c r="V9" s="1027"/>
      <c r="W9" s="1599" t="s">
        <v>131</v>
      </c>
      <c r="X9" s="1599"/>
      <c r="Y9" s="1599"/>
      <c r="Z9" s="1596" t="s">
        <v>39</v>
      </c>
      <c r="AA9" s="715"/>
      <c r="AB9" s="715"/>
      <c r="AC9" s="715"/>
      <c r="AD9" s="715"/>
      <c r="AE9" s="716"/>
      <c r="AF9" s="717"/>
      <c r="AG9" s="715"/>
      <c r="AH9" s="715"/>
      <c r="AI9" s="715"/>
      <c r="AJ9" s="715"/>
      <c r="AK9" s="715"/>
      <c r="AL9" s="715"/>
      <c r="AM9" s="715"/>
      <c r="AN9" s="715"/>
      <c r="AO9" s="715"/>
      <c r="AP9" s="715"/>
      <c r="AQ9" s="715"/>
      <c r="AR9" s="715"/>
      <c r="AS9" s="715"/>
      <c r="AT9" s="715"/>
      <c r="AU9" s="715"/>
      <c r="AV9" s="715"/>
      <c r="AW9" s="715"/>
      <c r="AX9" s="715"/>
      <c r="AY9" s="715"/>
      <c r="AZ9" s="715"/>
      <c r="BA9" s="715"/>
      <c r="BB9" s="715"/>
      <c r="BC9" s="715"/>
      <c r="BD9" s="715"/>
      <c r="BE9" s="715"/>
      <c r="BF9" s="715"/>
      <c r="BG9" s="715"/>
      <c r="BH9" s="715"/>
      <c r="BI9" s="715"/>
      <c r="BJ9" s="715"/>
      <c r="BK9" s="715"/>
      <c r="BL9" s="715"/>
      <c r="BM9" s="715"/>
      <c r="BN9" s="715"/>
      <c r="BO9" s="715"/>
      <c r="BP9" s="715"/>
      <c r="BQ9" s="715"/>
      <c r="BR9" s="715"/>
      <c r="BS9" s="715"/>
      <c r="BT9" s="715"/>
      <c r="BU9" s="715"/>
      <c r="BV9" s="715"/>
      <c r="BW9" s="715"/>
      <c r="BX9" s="715"/>
      <c r="BY9" s="715"/>
      <c r="BZ9" s="715"/>
      <c r="CA9" s="715"/>
      <c r="CB9" s="715"/>
      <c r="CC9" s="715"/>
      <c r="CD9" s="715"/>
      <c r="CE9" s="715"/>
      <c r="CF9" s="715"/>
      <c r="CG9" s="715"/>
      <c r="CH9" s="715"/>
      <c r="CI9" s="715"/>
      <c r="CJ9" s="715"/>
      <c r="CK9" s="715"/>
      <c r="CL9" s="715"/>
      <c r="CM9" s="715"/>
      <c r="CN9" s="715"/>
      <c r="CO9" s="715"/>
      <c r="CP9" s="715"/>
      <c r="CQ9" s="715"/>
      <c r="CR9" s="715"/>
      <c r="CS9" s="715"/>
      <c r="CT9" s="715"/>
      <c r="CU9" s="715"/>
      <c r="CV9" s="715"/>
      <c r="CW9" s="715"/>
      <c r="CX9" s="715"/>
      <c r="CY9" s="715"/>
      <c r="CZ9" s="715"/>
      <c r="DA9" s="715"/>
      <c r="DB9" s="715"/>
      <c r="DC9" s="715"/>
      <c r="DD9" s="715"/>
      <c r="DE9" s="715"/>
      <c r="DF9" s="715"/>
      <c r="DG9" s="715"/>
      <c r="DH9" s="715"/>
      <c r="DI9" s="715"/>
      <c r="DJ9" s="715"/>
      <c r="DK9" s="715"/>
      <c r="DL9" s="715"/>
      <c r="DM9" s="715"/>
      <c r="DN9" s="715"/>
      <c r="DO9" s="715"/>
      <c r="DP9" s="715"/>
      <c r="DQ9" s="715"/>
      <c r="DR9" s="715"/>
      <c r="DS9" s="715"/>
      <c r="DT9" s="715"/>
      <c r="DU9" s="715"/>
      <c r="DV9" s="715"/>
      <c r="DW9" s="715"/>
      <c r="DX9" s="715"/>
      <c r="DY9" s="715"/>
      <c r="DZ9" s="715"/>
      <c r="EA9" s="715"/>
      <c r="EB9" s="715"/>
      <c r="EC9" s="715"/>
      <c r="ED9" s="715"/>
      <c r="EE9" s="715"/>
      <c r="EF9" s="715"/>
      <c r="EG9" s="715"/>
      <c r="EH9" s="715"/>
      <c r="EI9" s="715"/>
      <c r="EJ9" s="715"/>
      <c r="EK9" s="715"/>
      <c r="EL9" s="715"/>
      <c r="EM9" s="715"/>
      <c r="EN9" s="715"/>
      <c r="EO9" s="715"/>
      <c r="EP9" s="715"/>
      <c r="EQ9" s="715"/>
      <c r="ER9" s="715"/>
      <c r="ES9" s="715"/>
      <c r="ET9" s="715"/>
      <c r="EU9" s="715"/>
      <c r="EV9" s="715"/>
      <c r="EW9" s="715"/>
      <c r="EX9" s="715"/>
      <c r="EY9" s="715"/>
      <c r="EZ9" s="715"/>
      <c r="FA9" s="715"/>
      <c r="FB9" s="715"/>
      <c r="FC9" s="715"/>
      <c r="FD9" s="715"/>
      <c r="FE9" s="715"/>
      <c r="FF9" s="715"/>
      <c r="FG9" s="715"/>
      <c r="FH9" s="715"/>
      <c r="FI9" s="715"/>
      <c r="FJ9" s="715"/>
      <c r="FK9" s="715"/>
      <c r="FL9" s="715"/>
      <c r="FM9" s="715"/>
      <c r="FN9" s="715"/>
      <c r="FO9" s="715"/>
      <c r="FP9" s="715"/>
      <c r="FQ9" s="715"/>
      <c r="FR9" s="715"/>
      <c r="FS9" s="715"/>
      <c r="FT9" s="715"/>
      <c r="FU9" s="715"/>
      <c r="FV9" s="715"/>
      <c r="FW9" s="715"/>
      <c r="FX9" s="715"/>
      <c r="FY9" s="715"/>
      <c r="FZ9" s="715"/>
      <c r="GA9" s="715"/>
      <c r="GB9" s="715"/>
      <c r="GC9" s="715"/>
      <c r="GD9" s="715"/>
      <c r="GE9" s="715"/>
      <c r="GF9" s="715"/>
      <c r="GG9" s="715"/>
      <c r="GH9" s="715"/>
      <c r="GI9" s="715"/>
      <c r="GJ9" s="715"/>
      <c r="GK9" s="715"/>
      <c r="GL9" s="715"/>
      <c r="GM9" s="715"/>
      <c r="GN9" s="715"/>
      <c r="GO9" s="715"/>
      <c r="GP9" s="715"/>
      <c r="GQ9" s="715"/>
      <c r="GR9" s="715"/>
      <c r="GS9" s="715"/>
      <c r="GT9" s="715"/>
      <c r="GU9" s="715"/>
      <c r="GV9" s="715"/>
      <c r="GW9" s="715"/>
      <c r="GX9" s="715"/>
      <c r="GY9" s="715"/>
      <c r="GZ9" s="715"/>
      <c r="HA9" s="715"/>
      <c r="HB9" s="715"/>
      <c r="HC9" s="715"/>
      <c r="HD9" s="715"/>
      <c r="HE9" s="715"/>
      <c r="HF9" s="715"/>
      <c r="HG9" s="715"/>
      <c r="HH9" s="715"/>
      <c r="HI9" s="715"/>
      <c r="HJ9" s="715"/>
      <c r="HK9" s="715"/>
      <c r="HL9" s="715"/>
      <c r="HM9" s="715"/>
      <c r="HN9" s="715"/>
      <c r="HO9" s="715"/>
      <c r="HP9" s="715"/>
      <c r="HQ9" s="715"/>
      <c r="HR9" s="715"/>
      <c r="HS9" s="715"/>
      <c r="HT9" s="715"/>
      <c r="HU9" s="715"/>
      <c r="HV9" s="715"/>
      <c r="HW9" s="715"/>
      <c r="HX9" s="715"/>
      <c r="HY9" s="715"/>
      <c r="HZ9" s="715"/>
      <c r="IA9" s="715"/>
      <c r="IB9" s="715"/>
      <c r="IC9" s="715"/>
      <c r="ID9" s="715"/>
      <c r="IE9" s="715"/>
      <c r="IF9" s="715"/>
      <c r="IG9" s="715"/>
      <c r="IH9" s="715"/>
      <c r="II9" s="715"/>
      <c r="IJ9" s="715"/>
      <c r="IK9" s="715"/>
      <c r="IL9" s="715"/>
      <c r="IM9" s="715"/>
      <c r="IN9" s="715"/>
      <c r="IO9" s="715"/>
      <c r="IP9" s="715"/>
      <c r="IQ9" s="715"/>
    </row>
    <row r="10" spans="1:251" ht="12.75" customHeight="1">
      <c r="A10" s="1599"/>
      <c r="B10" s="1599"/>
      <c r="C10" s="1599" t="s">
        <v>159</v>
      </c>
      <c r="D10" s="1599"/>
      <c r="E10" s="1599"/>
      <c r="F10" s="1599" t="s">
        <v>160</v>
      </c>
      <c r="G10" s="1599"/>
      <c r="H10" s="1599"/>
      <c r="I10" s="1599" t="s">
        <v>19</v>
      </c>
      <c r="J10" s="1599"/>
      <c r="K10" s="1599"/>
      <c r="L10" s="1025"/>
      <c r="M10" s="1599" t="s">
        <v>159</v>
      </c>
      <c r="N10" s="1599"/>
      <c r="O10" s="1599"/>
      <c r="P10" s="1599" t="s">
        <v>160</v>
      </c>
      <c r="Q10" s="1599"/>
      <c r="R10" s="1599"/>
      <c r="S10" s="1599" t="s">
        <v>19</v>
      </c>
      <c r="T10" s="1599"/>
      <c r="U10" s="1599"/>
      <c r="V10" s="1025"/>
      <c r="W10" s="1599"/>
      <c r="X10" s="1599"/>
      <c r="Y10" s="1599"/>
      <c r="Z10" s="1597"/>
      <c r="AA10" s="715"/>
      <c r="AB10" s="715"/>
      <c r="AC10" s="715"/>
      <c r="AD10" s="715"/>
      <c r="AE10" s="715"/>
      <c r="AF10" s="715"/>
      <c r="AG10" s="715"/>
      <c r="AH10" s="715"/>
      <c r="AI10" s="715"/>
      <c r="AJ10" s="715"/>
      <c r="AK10" s="715"/>
      <c r="AL10" s="715"/>
      <c r="AM10" s="715"/>
      <c r="AN10" s="715"/>
      <c r="AO10" s="715"/>
      <c r="AP10" s="715"/>
      <c r="AQ10" s="715"/>
      <c r="AR10" s="715"/>
      <c r="AS10" s="715"/>
      <c r="AT10" s="715"/>
      <c r="AU10" s="715"/>
      <c r="AV10" s="715"/>
      <c r="AW10" s="715"/>
      <c r="AX10" s="715"/>
      <c r="AY10" s="715"/>
      <c r="AZ10" s="715"/>
      <c r="BA10" s="715"/>
      <c r="BB10" s="715"/>
      <c r="BC10" s="715"/>
      <c r="BD10" s="715"/>
      <c r="BE10" s="715"/>
      <c r="BF10" s="715"/>
      <c r="BG10" s="715"/>
      <c r="BH10" s="715"/>
      <c r="BI10" s="715"/>
      <c r="BJ10" s="715"/>
      <c r="BK10" s="715"/>
      <c r="BL10" s="715"/>
      <c r="BM10" s="715"/>
      <c r="BN10" s="715"/>
      <c r="BO10" s="715"/>
      <c r="BP10" s="715"/>
      <c r="BQ10" s="715"/>
      <c r="BR10" s="715"/>
      <c r="BS10" s="715"/>
      <c r="BT10" s="715"/>
      <c r="BU10" s="715"/>
      <c r="BV10" s="715"/>
      <c r="BW10" s="715"/>
      <c r="BX10" s="715"/>
      <c r="BY10" s="715"/>
      <c r="BZ10" s="715"/>
      <c r="CA10" s="715"/>
      <c r="CB10" s="715"/>
      <c r="CC10" s="715"/>
      <c r="CD10" s="715"/>
      <c r="CE10" s="715"/>
      <c r="CF10" s="715"/>
      <c r="CG10" s="715"/>
      <c r="CH10" s="715"/>
      <c r="CI10" s="715"/>
      <c r="CJ10" s="715"/>
      <c r="CK10" s="715"/>
      <c r="CL10" s="715"/>
      <c r="CM10" s="715"/>
      <c r="CN10" s="715"/>
      <c r="CO10" s="715"/>
      <c r="CP10" s="715"/>
      <c r="CQ10" s="715"/>
      <c r="CR10" s="715"/>
      <c r="CS10" s="715"/>
      <c r="CT10" s="715"/>
      <c r="CU10" s="715"/>
      <c r="CV10" s="715"/>
      <c r="CW10" s="715"/>
      <c r="CX10" s="715"/>
      <c r="CY10" s="715"/>
      <c r="CZ10" s="715"/>
      <c r="DA10" s="715"/>
      <c r="DB10" s="715"/>
      <c r="DC10" s="715"/>
      <c r="DD10" s="715"/>
      <c r="DE10" s="715"/>
      <c r="DF10" s="715"/>
      <c r="DG10" s="715"/>
      <c r="DH10" s="715"/>
      <c r="DI10" s="715"/>
      <c r="DJ10" s="715"/>
      <c r="DK10" s="715"/>
      <c r="DL10" s="715"/>
      <c r="DM10" s="715"/>
      <c r="DN10" s="715"/>
      <c r="DO10" s="715"/>
      <c r="DP10" s="715"/>
      <c r="DQ10" s="715"/>
      <c r="DR10" s="715"/>
      <c r="DS10" s="715"/>
      <c r="DT10" s="715"/>
      <c r="DU10" s="715"/>
      <c r="DV10" s="715"/>
      <c r="DW10" s="715"/>
      <c r="DX10" s="715"/>
      <c r="DY10" s="715"/>
      <c r="DZ10" s="715"/>
      <c r="EA10" s="715"/>
      <c r="EB10" s="715"/>
      <c r="EC10" s="715"/>
      <c r="ED10" s="715"/>
      <c r="EE10" s="715"/>
      <c r="EF10" s="715"/>
      <c r="EG10" s="715"/>
      <c r="EH10" s="715"/>
      <c r="EI10" s="715"/>
      <c r="EJ10" s="715"/>
      <c r="EK10" s="715"/>
      <c r="EL10" s="715"/>
      <c r="EM10" s="715"/>
      <c r="EN10" s="715"/>
      <c r="EO10" s="715"/>
      <c r="EP10" s="715"/>
      <c r="EQ10" s="715"/>
      <c r="ER10" s="715"/>
      <c r="ES10" s="715"/>
      <c r="ET10" s="715"/>
      <c r="EU10" s="715"/>
      <c r="EV10" s="715"/>
      <c r="EW10" s="715"/>
      <c r="EX10" s="715"/>
      <c r="EY10" s="715"/>
      <c r="EZ10" s="715"/>
      <c r="FA10" s="715"/>
      <c r="FB10" s="715"/>
      <c r="FC10" s="715"/>
      <c r="FD10" s="715"/>
      <c r="FE10" s="715"/>
      <c r="FF10" s="715"/>
      <c r="FG10" s="715"/>
      <c r="FH10" s="715"/>
      <c r="FI10" s="715"/>
      <c r="FJ10" s="715"/>
      <c r="FK10" s="715"/>
      <c r="FL10" s="715"/>
      <c r="FM10" s="715"/>
      <c r="FN10" s="715"/>
      <c r="FO10" s="715"/>
      <c r="FP10" s="715"/>
      <c r="FQ10" s="715"/>
      <c r="FR10" s="715"/>
      <c r="FS10" s="715"/>
      <c r="FT10" s="715"/>
      <c r="FU10" s="715"/>
      <c r="FV10" s="715"/>
      <c r="FW10" s="715"/>
      <c r="FX10" s="715"/>
      <c r="FY10" s="715"/>
      <c r="FZ10" s="715"/>
      <c r="GA10" s="715"/>
      <c r="GB10" s="715"/>
      <c r="GC10" s="715"/>
      <c r="GD10" s="715"/>
      <c r="GE10" s="715"/>
      <c r="GF10" s="715"/>
      <c r="GG10" s="715"/>
      <c r="GH10" s="715"/>
      <c r="GI10" s="715"/>
      <c r="GJ10" s="715"/>
      <c r="GK10" s="715"/>
      <c r="GL10" s="715"/>
      <c r="GM10" s="715"/>
      <c r="GN10" s="715"/>
      <c r="GO10" s="715"/>
      <c r="GP10" s="715"/>
      <c r="GQ10" s="715"/>
      <c r="GR10" s="715"/>
      <c r="GS10" s="715"/>
      <c r="GT10" s="715"/>
      <c r="GU10" s="715"/>
      <c r="GV10" s="715"/>
      <c r="GW10" s="715"/>
      <c r="GX10" s="715"/>
      <c r="GY10" s="715"/>
      <c r="GZ10" s="715"/>
      <c r="HA10" s="715"/>
      <c r="HB10" s="715"/>
      <c r="HC10" s="715"/>
      <c r="HD10" s="715"/>
      <c r="HE10" s="715"/>
      <c r="HF10" s="715"/>
      <c r="HG10" s="715"/>
      <c r="HH10" s="715"/>
      <c r="HI10" s="715"/>
      <c r="HJ10" s="715"/>
      <c r="HK10" s="715"/>
      <c r="HL10" s="715"/>
      <c r="HM10" s="715"/>
      <c r="HN10" s="715"/>
      <c r="HO10" s="715"/>
      <c r="HP10" s="715"/>
      <c r="HQ10" s="715"/>
      <c r="HR10" s="715"/>
      <c r="HS10" s="715"/>
      <c r="HT10" s="715"/>
      <c r="HU10" s="715"/>
      <c r="HV10" s="715"/>
      <c r="HW10" s="715"/>
      <c r="HX10" s="715"/>
      <c r="HY10" s="715"/>
      <c r="HZ10" s="715"/>
      <c r="IA10" s="715"/>
      <c r="IB10" s="715"/>
      <c r="IC10" s="715"/>
      <c r="ID10" s="715"/>
      <c r="IE10" s="715"/>
      <c r="IF10" s="715"/>
      <c r="IG10" s="715"/>
      <c r="IH10" s="715"/>
      <c r="II10" s="715"/>
      <c r="IJ10" s="715"/>
      <c r="IK10" s="715"/>
      <c r="IL10" s="715"/>
      <c r="IM10" s="715"/>
      <c r="IN10" s="715"/>
      <c r="IO10" s="715"/>
      <c r="IP10" s="715"/>
      <c r="IQ10" s="715"/>
    </row>
    <row r="11" spans="1:251">
      <c r="A11" s="1599"/>
      <c r="B11" s="1599"/>
      <c r="C11" s="1025" t="s">
        <v>242</v>
      </c>
      <c r="D11" s="1025" t="s">
        <v>46</v>
      </c>
      <c r="E11" s="1025" t="s">
        <v>47</v>
      </c>
      <c r="F11" s="1025" t="s">
        <v>242</v>
      </c>
      <c r="G11" s="1025" t="s">
        <v>46</v>
      </c>
      <c r="H11" s="1025" t="s">
        <v>47</v>
      </c>
      <c r="I11" s="1025" t="s">
        <v>242</v>
      </c>
      <c r="J11" s="1025" t="s">
        <v>46</v>
      </c>
      <c r="K11" s="1025" t="s">
        <v>47</v>
      </c>
      <c r="L11" s="1025" t="s">
        <v>19</v>
      </c>
      <c r="M11" s="1025" t="s">
        <v>242</v>
      </c>
      <c r="N11" s="1025" t="s">
        <v>46</v>
      </c>
      <c r="O11" s="1025" t="s">
        <v>47</v>
      </c>
      <c r="P11" s="1025" t="s">
        <v>242</v>
      </c>
      <c r="Q11" s="1025" t="s">
        <v>46</v>
      </c>
      <c r="R11" s="1025" t="s">
        <v>47</v>
      </c>
      <c r="S11" s="1025" t="s">
        <v>242</v>
      </c>
      <c r="T11" s="1025" t="s">
        <v>46</v>
      </c>
      <c r="U11" s="1025" t="s">
        <v>47</v>
      </c>
      <c r="V11" s="1025"/>
      <c r="W11" s="1025" t="s">
        <v>242</v>
      </c>
      <c r="X11" s="1025" t="s">
        <v>46</v>
      </c>
      <c r="Y11" s="1025" t="s">
        <v>47</v>
      </c>
      <c r="Z11" s="1598"/>
      <c r="AA11" s="715"/>
      <c r="AB11" s="715"/>
      <c r="AC11" s="715"/>
      <c r="AD11" s="715"/>
      <c r="AE11" s="715"/>
      <c r="AF11" s="715"/>
      <c r="AG11" s="715"/>
      <c r="AH11" s="715"/>
      <c r="AI11" s="715"/>
      <c r="AJ11" s="715"/>
      <c r="AK11" s="715"/>
      <c r="AL11" s="715"/>
      <c r="AM11" s="715"/>
      <c r="AN11" s="715"/>
      <c r="AO11" s="715"/>
      <c r="AP11" s="715"/>
      <c r="AQ11" s="715"/>
      <c r="AR11" s="715"/>
      <c r="AS11" s="715"/>
      <c r="AT11" s="715"/>
      <c r="AU11" s="715"/>
      <c r="AV11" s="715"/>
      <c r="AW11" s="715"/>
      <c r="AX11" s="715"/>
      <c r="AY11" s="715"/>
      <c r="AZ11" s="715"/>
      <c r="BA11" s="715"/>
      <c r="BB11" s="715"/>
      <c r="BC11" s="715"/>
      <c r="BD11" s="715"/>
      <c r="BE11" s="715"/>
      <c r="BF11" s="715"/>
      <c r="BG11" s="715"/>
      <c r="BH11" s="715"/>
      <c r="BI11" s="715"/>
      <c r="BJ11" s="715"/>
      <c r="BK11" s="715"/>
      <c r="BL11" s="715"/>
      <c r="BM11" s="715"/>
      <c r="BN11" s="715"/>
      <c r="BO11" s="715"/>
      <c r="BP11" s="715"/>
      <c r="BQ11" s="715"/>
      <c r="BR11" s="715"/>
      <c r="BS11" s="715"/>
      <c r="BT11" s="715"/>
      <c r="BU11" s="715"/>
      <c r="BV11" s="715"/>
      <c r="BW11" s="715"/>
      <c r="BX11" s="715"/>
      <c r="BY11" s="715"/>
      <c r="BZ11" s="715"/>
      <c r="CA11" s="715"/>
      <c r="CB11" s="715"/>
      <c r="CC11" s="715"/>
      <c r="CD11" s="715"/>
      <c r="CE11" s="715"/>
      <c r="CF11" s="715"/>
      <c r="CG11" s="715"/>
      <c r="CH11" s="715"/>
      <c r="CI11" s="715"/>
      <c r="CJ11" s="715"/>
      <c r="CK11" s="715"/>
      <c r="CL11" s="715"/>
      <c r="CM11" s="715"/>
      <c r="CN11" s="715"/>
      <c r="CO11" s="715"/>
      <c r="CP11" s="715"/>
      <c r="CQ11" s="715"/>
      <c r="CR11" s="715"/>
      <c r="CS11" s="715"/>
      <c r="CT11" s="715"/>
      <c r="CU11" s="715"/>
      <c r="CV11" s="715"/>
      <c r="CW11" s="715"/>
      <c r="CX11" s="715"/>
      <c r="CY11" s="715"/>
      <c r="CZ11" s="715"/>
      <c r="DA11" s="715"/>
      <c r="DB11" s="715"/>
      <c r="DC11" s="715"/>
      <c r="DD11" s="715"/>
      <c r="DE11" s="715"/>
      <c r="DF11" s="715"/>
      <c r="DG11" s="715"/>
      <c r="DH11" s="715"/>
      <c r="DI11" s="715"/>
      <c r="DJ11" s="715"/>
      <c r="DK11" s="715"/>
      <c r="DL11" s="715"/>
      <c r="DM11" s="715"/>
      <c r="DN11" s="715"/>
      <c r="DO11" s="715"/>
      <c r="DP11" s="715"/>
      <c r="DQ11" s="715"/>
      <c r="DR11" s="715"/>
      <c r="DS11" s="715"/>
      <c r="DT11" s="715"/>
      <c r="DU11" s="715"/>
      <c r="DV11" s="715"/>
      <c r="DW11" s="715"/>
      <c r="DX11" s="715"/>
      <c r="DY11" s="715"/>
      <c r="DZ11" s="715"/>
      <c r="EA11" s="715"/>
      <c r="EB11" s="715"/>
      <c r="EC11" s="715"/>
      <c r="ED11" s="715"/>
      <c r="EE11" s="715"/>
      <c r="EF11" s="715"/>
      <c r="EG11" s="715"/>
      <c r="EH11" s="715"/>
      <c r="EI11" s="715"/>
      <c r="EJ11" s="715"/>
      <c r="EK11" s="715"/>
      <c r="EL11" s="715"/>
      <c r="EM11" s="715"/>
      <c r="EN11" s="715"/>
      <c r="EO11" s="715"/>
      <c r="EP11" s="715"/>
      <c r="EQ11" s="715"/>
      <c r="ER11" s="715"/>
      <c r="ES11" s="715"/>
      <c r="ET11" s="715"/>
      <c r="EU11" s="715"/>
      <c r="EV11" s="715"/>
      <c r="EW11" s="715"/>
      <c r="EX11" s="715"/>
      <c r="EY11" s="715"/>
      <c r="EZ11" s="715"/>
      <c r="FA11" s="715"/>
      <c r="FB11" s="715"/>
      <c r="FC11" s="715"/>
      <c r="FD11" s="715"/>
      <c r="FE11" s="715"/>
      <c r="FF11" s="715"/>
      <c r="FG11" s="715"/>
      <c r="FH11" s="715"/>
      <c r="FI11" s="715"/>
      <c r="FJ11" s="715"/>
      <c r="FK11" s="715"/>
      <c r="FL11" s="715"/>
      <c r="FM11" s="715"/>
      <c r="FN11" s="715"/>
      <c r="FO11" s="715"/>
      <c r="FP11" s="715"/>
      <c r="FQ11" s="715"/>
      <c r="FR11" s="715"/>
      <c r="FS11" s="715"/>
      <c r="FT11" s="715"/>
      <c r="FU11" s="715"/>
      <c r="FV11" s="715"/>
      <c r="FW11" s="715"/>
      <c r="FX11" s="715"/>
      <c r="FY11" s="715"/>
      <c r="FZ11" s="715"/>
      <c r="GA11" s="715"/>
      <c r="GB11" s="715"/>
      <c r="GC11" s="715"/>
      <c r="GD11" s="715"/>
      <c r="GE11" s="715"/>
      <c r="GF11" s="715"/>
      <c r="GG11" s="715"/>
      <c r="GH11" s="715"/>
      <c r="GI11" s="715"/>
      <c r="GJ11" s="715"/>
      <c r="GK11" s="715"/>
      <c r="GL11" s="715"/>
      <c r="GM11" s="715"/>
      <c r="GN11" s="715"/>
      <c r="GO11" s="715"/>
      <c r="GP11" s="715"/>
      <c r="GQ11" s="715"/>
      <c r="GR11" s="715"/>
      <c r="GS11" s="715"/>
      <c r="GT11" s="715"/>
      <c r="GU11" s="715"/>
      <c r="GV11" s="715"/>
      <c r="GW11" s="715"/>
      <c r="GX11" s="715"/>
      <c r="GY11" s="715"/>
      <c r="GZ11" s="715"/>
      <c r="HA11" s="715"/>
      <c r="HB11" s="715"/>
      <c r="HC11" s="715"/>
      <c r="HD11" s="715"/>
      <c r="HE11" s="715"/>
      <c r="HF11" s="715"/>
      <c r="HG11" s="715"/>
      <c r="HH11" s="715"/>
      <c r="HI11" s="715"/>
      <c r="HJ11" s="715"/>
      <c r="HK11" s="715"/>
      <c r="HL11" s="715"/>
      <c r="HM11" s="715"/>
      <c r="HN11" s="715"/>
      <c r="HO11" s="715"/>
      <c r="HP11" s="715"/>
      <c r="HQ11" s="715"/>
      <c r="HR11" s="715"/>
      <c r="HS11" s="715"/>
      <c r="HT11" s="715"/>
      <c r="HU11" s="715"/>
      <c r="HV11" s="715"/>
      <c r="HW11" s="715"/>
      <c r="HX11" s="715"/>
      <c r="HY11" s="715"/>
      <c r="HZ11" s="715"/>
      <c r="IA11" s="715"/>
      <c r="IB11" s="715"/>
      <c r="IC11" s="715"/>
      <c r="ID11" s="715"/>
      <c r="IE11" s="715"/>
      <c r="IF11" s="715"/>
      <c r="IG11" s="715"/>
      <c r="IH11" s="715"/>
      <c r="II11" s="715"/>
      <c r="IJ11" s="715"/>
      <c r="IK11" s="715"/>
      <c r="IL11" s="715"/>
      <c r="IM11" s="715"/>
      <c r="IN11" s="715"/>
      <c r="IO11" s="715"/>
      <c r="IP11" s="715"/>
      <c r="IQ11" s="715"/>
    </row>
    <row r="12" spans="1:251">
      <c r="A12" s="1025">
        <v>1</v>
      </c>
      <c r="B12" s="1025">
        <v>2</v>
      </c>
      <c r="C12" s="1025">
        <v>3</v>
      </c>
      <c r="D12" s="1025">
        <v>4</v>
      </c>
      <c r="E12" s="1025">
        <v>5</v>
      </c>
      <c r="F12" s="1025">
        <v>7</v>
      </c>
      <c r="G12" s="1025">
        <v>8</v>
      </c>
      <c r="H12" s="1025">
        <v>9</v>
      </c>
      <c r="I12" s="1025">
        <v>11</v>
      </c>
      <c r="J12" s="1025">
        <v>12</v>
      </c>
      <c r="K12" s="1025">
        <v>13</v>
      </c>
      <c r="L12" s="1025"/>
      <c r="M12" s="1025">
        <v>15</v>
      </c>
      <c r="N12" s="1025">
        <v>16</v>
      </c>
      <c r="O12" s="1025">
        <v>17</v>
      </c>
      <c r="P12" s="1025">
        <v>19</v>
      </c>
      <c r="Q12" s="1025">
        <v>20</v>
      </c>
      <c r="R12" s="1025">
        <v>21</v>
      </c>
      <c r="S12" s="1025">
        <v>23</v>
      </c>
      <c r="T12" s="1025">
        <v>24</v>
      </c>
      <c r="U12" s="1025">
        <v>25</v>
      </c>
      <c r="V12" s="1025" t="s">
        <v>879</v>
      </c>
      <c r="W12" s="1025">
        <v>27</v>
      </c>
      <c r="X12" s="1025">
        <v>28</v>
      </c>
      <c r="Y12" s="1025">
        <v>29</v>
      </c>
      <c r="Z12" s="1023"/>
      <c r="AA12" s="718"/>
      <c r="AB12" s="718"/>
      <c r="AC12" s="718"/>
      <c r="AD12" s="718"/>
      <c r="AE12" s="718"/>
      <c r="AF12" s="718"/>
      <c r="AG12" s="718"/>
      <c r="AH12" s="718"/>
      <c r="AI12" s="718"/>
      <c r="AJ12" s="718"/>
      <c r="AK12" s="718"/>
      <c r="AL12" s="718"/>
      <c r="AM12" s="718"/>
      <c r="AN12" s="718"/>
      <c r="AO12" s="718"/>
      <c r="AP12" s="718"/>
      <c r="AQ12" s="718"/>
      <c r="AR12" s="718"/>
      <c r="AS12" s="718"/>
      <c r="AT12" s="718"/>
      <c r="AU12" s="718"/>
      <c r="AV12" s="718"/>
      <c r="AW12" s="718"/>
      <c r="AX12" s="718"/>
      <c r="AY12" s="718"/>
      <c r="AZ12" s="718"/>
      <c r="BA12" s="718"/>
      <c r="BB12" s="718"/>
      <c r="BC12" s="718"/>
      <c r="BD12" s="718"/>
      <c r="BE12" s="718"/>
      <c r="BF12" s="718"/>
      <c r="BG12" s="718"/>
      <c r="BH12" s="718"/>
      <c r="BI12" s="718"/>
      <c r="BJ12" s="718"/>
      <c r="BK12" s="718"/>
      <c r="BL12" s="718"/>
      <c r="BM12" s="718"/>
      <c r="BN12" s="718"/>
      <c r="BO12" s="718"/>
      <c r="BP12" s="718"/>
      <c r="BQ12" s="718"/>
      <c r="BR12" s="718"/>
      <c r="BS12" s="718"/>
      <c r="BT12" s="718"/>
      <c r="BU12" s="718"/>
      <c r="BV12" s="718"/>
      <c r="BW12" s="718"/>
      <c r="BX12" s="718"/>
      <c r="BY12" s="718"/>
      <c r="BZ12" s="718"/>
      <c r="CA12" s="718"/>
      <c r="CB12" s="718"/>
      <c r="CC12" s="718"/>
      <c r="CD12" s="718"/>
      <c r="CE12" s="718"/>
      <c r="CF12" s="718"/>
      <c r="CG12" s="718"/>
      <c r="CH12" s="718"/>
      <c r="CI12" s="718"/>
      <c r="CJ12" s="718"/>
      <c r="CK12" s="718"/>
      <c r="CL12" s="718"/>
      <c r="CM12" s="718"/>
      <c r="CN12" s="718"/>
      <c r="CO12" s="718"/>
      <c r="CP12" s="718"/>
      <c r="CQ12" s="718"/>
      <c r="CR12" s="718"/>
      <c r="CS12" s="718"/>
      <c r="CT12" s="718"/>
      <c r="CU12" s="718"/>
      <c r="CV12" s="718"/>
      <c r="CW12" s="718"/>
      <c r="CX12" s="718"/>
      <c r="CY12" s="718"/>
      <c r="CZ12" s="718"/>
      <c r="DA12" s="718"/>
      <c r="DB12" s="718"/>
      <c r="DC12" s="718"/>
      <c r="DD12" s="718"/>
      <c r="DE12" s="718"/>
      <c r="DF12" s="718"/>
      <c r="DG12" s="718"/>
      <c r="DH12" s="718"/>
      <c r="DI12" s="718"/>
      <c r="DJ12" s="718"/>
      <c r="DK12" s="718"/>
      <c r="DL12" s="718"/>
      <c r="DM12" s="718"/>
      <c r="DN12" s="718"/>
      <c r="DO12" s="718"/>
      <c r="DP12" s="718"/>
      <c r="DQ12" s="718"/>
      <c r="DR12" s="718"/>
      <c r="DS12" s="718"/>
      <c r="DT12" s="718"/>
      <c r="DU12" s="718"/>
      <c r="DV12" s="718"/>
      <c r="DW12" s="718"/>
      <c r="DX12" s="718"/>
      <c r="DY12" s="718"/>
      <c r="DZ12" s="718"/>
      <c r="EA12" s="718"/>
      <c r="EB12" s="718"/>
      <c r="EC12" s="718"/>
      <c r="ED12" s="718"/>
      <c r="EE12" s="718"/>
      <c r="EF12" s="718"/>
      <c r="EG12" s="718"/>
      <c r="EH12" s="718"/>
      <c r="EI12" s="718"/>
      <c r="EJ12" s="718"/>
      <c r="EK12" s="718"/>
      <c r="EL12" s="718"/>
      <c r="EM12" s="718"/>
      <c r="EN12" s="718"/>
      <c r="EO12" s="718"/>
      <c r="EP12" s="718"/>
      <c r="EQ12" s="718"/>
      <c r="ER12" s="718"/>
      <c r="ES12" s="718"/>
      <c r="ET12" s="718"/>
      <c r="EU12" s="718"/>
      <c r="EV12" s="718"/>
      <c r="EW12" s="718"/>
      <c r="EX12" s="718"/>
      <c r="EY12" s="718"/>
      <c r="EZ12" s="718"/>
      <c r="FA12" s="718"/>
      <c r="FB12" s="718"/>
      <c r="FC12" s="718"/>
      <c r="FD12" s="718"/>
      <c r="FE12" s="718"/>
      <c r="FF12" s="718"/>
      <c r="FG12" s="718"/>
      <c r="FH12" s="718"/>
      <c r="FI12" s="718"/>
      <c r="FJ12" s="718"/>
      <c r="FK12" s="718"/>
      <c r="FL12" s="718"/>
      <c r="FM12" s="718"/>
      <c r="FN12" s="718"/>
      <c r="FO12" s="718"/>
      <c r="FP12" s="718"/>
      <c r="FQ12" s="718"/>
      <c r="FR12" s="718"/>
      <c r="FS12" s="718"/>
      <c r="FT12" s="718"/>
      <c r="FU12" s="718"/>
      <c r="FV12" s="718"/>
      <c r="FW12" s="718"/>
      <c r="FX12" s="718"/>
      <c r="FY12" s="718"/>
      <c r="FZ12" s="718"/>
      <c r="GA12" s="718"/>
      <c r="GB12" s="718"/>
      <c r="GC12" s="718"/>
      <c r="GD12" s="718"/>
      <c r="GE12" s="718"/>
      <c r="GF12" s="718"/>
      <c r="GG12" s="718"/>
      <c r="GH12" s="718"/>
      <c r="GI12" s="718"/>
      <c r="GJ12" s="718"/>
      <c r="GK12" s="718"/>
      <c r="GL12" s="718"/>
      <c r="GM12" s="718"/>
      <c r="GN12" s="718"/>
      <c r="GO12" s="718"/>
      <c r="GP12" s="718"/>
      <c r="GQ12" s="718"/>
      <c r="GR12" s="718"/>
      <c r="GS12" s="718"/>
      <c r="GT12" s="718"/>
      <c r="GU12" s="718"/>
      <c r="GV12" s="718"/>
      <c r="GW12" s="718"/>
      <c r="GX12" s="718"/>
      <c r="GY12" s="718"/>
      <c r="GZ12" s="718"/>
      <c r="HA12" s="718"/>
      <c r="HB12" s="718"/>
      <c r="HC12" s="718"/>
      <c r="HD12" s="718"/>
      <c r="HE12" s="718"/>
      <c r="HF12" s="718"/>
      <c r="HG12" s="718"/>
      <c r="HH12" s="718"/>
      <c r="HI12" s="718"/>
      <c r="HJ12" s="718"/>
      <c r="HK12" s="718"/>
      <c r="HL12" s="718"/>
      <c r="HM12" s="718"/>
      <c r="HN12" s="718"/>
      <c r="HO12" s="718"/>
      <c r="HP12" s="718"/>
      <c r="HQ12" s="718"/>
      <c r="HR12" s="718"/>
      <c r="HS12" s="718"/>
      <c r="HT12" s="718"/>
      <c r="HU12" s="718"/>
      <c r="HV12" s="718"/>
      <c r="HW12" s="718"/>
      <c r="HX12" s="718"/>
      <c r="HY12" s="718"/>
      <c r="HZ12" s="718"/>
      <c r="IA12" s="718"/>
      <c r="IB12" s="718"/>
      <c r="IC12" s="718"/>
      <c r="ID12" s="718"/>
      <c r="IE12" s="718"/>
      <c r="IF12" s="718"/>
      <c r="IG12" s="718"/>
      <c r="IH12" s="718"/>
      <c r="II12" s="718"/>
      <c r="IJ12" s="718"/>
      <c r="IK12" s="718"/>
      <c r="IL12" s="718"/>
      <c r="IM12" s="718"/>
      <c r="IN12" s="718"/>
      <c r="IO12" s="718"/>
      <c r="IP12" s="718"/>
      <c r="IQ12" s="718"/>
    </row>
    <row r="13" spans="1:251" ht="18" customHeight="1">
      <c r="A13" s="1602" t="s">
        <v>234</v>
      </c>
      <c r="B13" s="1602"/>
      <c r="C13" s="1025"/>
      <c r="D13" s="1025"/>
      <c r="E13" s="1025"/>
      <c r="F13" s="1025"/>
      <c r="G13" s="1025"/>
      <c r="H13" s="1025"/>
      <c r="I13" s="1025"/>
      <c r="J13" s="1025"/>
      <c r="K13" s="1025"/>
      <c r="L13" s="1025"/>
      <c r="M13" s="1025"/>
      <c r="N13" s="1025"/>
      <c r="O13" s="1025"/>
      <c r="P13" s="1025"/>
      <c r="Q13" s="1025"/>
      <c r="R13" s="1025"/>
      <c r="S13" s="1025"/>
      <c r="T13" s="1025"/>
      <c r="U13" s="1025"/>
      <c r="V13" s="1025"/>
      <c r="W13" s="1027"/>
      <c r="X13" s="719"/>
      <c r="Y13" s="719"/>
      <c r="Z13" s="1023"/>
      <c r="AA13" s="718"/>
      <c r="AB13" s="718"/>
      <c r="AC13" s="718"/>
      <c r="AD13" s="718"/>
      <c r="AE13" s="718"/>
      <c r="AF13" s="718"/>
      <c r="AG13" s="718"/>
      <c r="AH13" s="718"/>
      <c r="AI13" s="718"/>
      <c r="AJ13" s="718"/>
      <c r="AK13" s="718"/>
      <c r="AL13" s="718"/>
      <c r="AM13" s="718"/>
      <c r="AN13" s="718"/>
      <c r="AO13" s="718"/>
      <c r="AP13" s="718"/>
      <c r="AQ13" s="718"/>
      <c r="AR13" s="718"/>
      <c r="AS13" s="718"/>
      <c r="AT13" s="718"/>
      <c r="AU13" s="718"/>
      <c r="AV13" s="718"/>
      <c r="AW13" s="718"/>
      <c r="AX13" s="718"/>
      <c r="AY13" s="718"/>
      <c r="AZ13" s="718"/>
      <c r="BA13" s="718"/>
      <c r="BB13" s="718"/>
      <c r="BC13" s="718"/>
      <c r="BD13" s="718"/>
      <c r="BE13" s="718"/>
      <c r="BF13" s="718"/>
      <c r="BG13" s="718"/>
      <c r="BH13" s="718"/>
      <c r="BI13" s="718"/>
      <c r="BJ13" s="718"/>
      <c r="BK13" s="718"/>
      <c r="BL13" s="718"/>
      <c r="BM13" s="718"/>
      <c r="BN13" s="718"/>
      <c r="BO13" s="718"/>
      <c r="BP13" s="718"/>
      <c r="BQ13" s="718"/>
      <c r="BR13" s="718"/>
      <c r="BS13" s="718"/>
      <c r="BT13" s="718"/>
      <c r="BU13" s="718"/>
      <c r="BV13" s="718"/>
      <c r="BW13" s="718"/>
      <c r="BX13" s="718"/>
      <c r="BY13" s="718"/>
      <c r="BZ13" s="718"/>
      <c r="CA13" s="718"/>
      <c r="CB13" s="718"/>
      <c r="CC13" s="718"/>
      <c r="CD13" s="718"/>
      <c r="CE13" s="718"/>
      <c r="CF13" s="718"/>
      <c r="CG13" s="718"/>
      <c r="CH13" s="718"/>
      <c r="CI13" s="718"/>
      <c r="CJ13" s="718"/>
      <c r="CK13" s="718"/>
      <c r="CL13" s="718"/>
      <c r="CM13" s="718"/>
      <c r="CN13" s="718"/>
      <c r="CO13" s="718"/>
      <c r="CP13" s="718"/>
      <c r="CQ13" s="718"/>
      <c r="CR13" s="718"/>
      <c r="CS13" s="718"/>
      <c r="CT13" s="718"/>
      <c r="CU13" s="718"/>
      <c r="CV13" s="718"/>
      <c r="CW13" s="718"/>
      <c r="CX13" s="718"/>
      <c r="CY13" s="718"/>
      <c r="CZ13" s="718"/>
      <c r="DA13" s="718"/>
      <c r="DB13" s="718"/>
      <c r="DC13" s="718"/>
      <c r="DD13" s="718"/>
      <c r="DE13" s="718"/>
      <c r="DF13" s="718"/>
      <c r="DG13" s="718"/>
      <c r="DH13" s="718"/>
      <c r="DI13" s="718"/>
      <c r="DJ13" s="718"/>
      <c r="DK13" s="718"/>
      <c r="DL13" s="718"/>
      <c r="DM13" s="718"/>
      <c r="DN13" s="718"/>
      <c r="DO13" s="718"/>
      <c r="DP13" s="718"/>
      <c r="DQ13" s="718"/>
      <c r="DR13" s="718"/>
      <c r="DS13" s="718"/>
      <c r="DT13" s="718"/>
      <c r="DU13" s="718"/>
      <c r="DV13" s="718"/>
      <c r="DW13" s="718"/>
      <c r="DX13" s="718"/>
      <c r="DY13" s="718"/>
      <c r="DZ13" s="718"/>
      <c r="EA13" s="718"/>
      <c r="EB13" s="718"/>
      <c r="EC13" s="718"/>
      <c r="ED13" s="718"/>
      <c r="EE13" s="718"/>
      <c r="EF13" s="718"/>
      <c r="EG13" s="718"/>
      <c r="EH13" s="718"/>
      <c r="EI13" s="718"/>
      <c r="EJ13" s="718"/>
      <c r="EK13" s="718"/>
      <c r="EL13" s="718"/>
      <c r="EM13" s="718"/>
      <c r="EN13" s="718"/>
      <c r="EO13" s="718"/>
      <c r="EP13" s="718"/>
      <c r="EQ13" s="718"/>
      <c r="ER13" s="718"/>
      <c r="ES13" s="718"/>
      <c r="ET13" s="718"/>
      <c r="EU13" s="718"/>
      <c r="EV13" s="718"/>
      <c r="EW13" s="718"/>
      <c r="EX13" s="718"/>
      <c r="EY13" s="718"/>
      <c r="EZ13" s="718"/>
      <c r="FA13" s="718"/>
      <c r="FB13" s="718"/>
      <c r="FC13" s="718"/>
      <c r="FD13" s="718"/>
      <c r="FE13" s="718"/>
      <c r="FF13" s="718"/>
      <c r="FG13" s="718"/>
      <c r="FH13" s="718"/>
      <c r="FI13" s="718"/>
      <c r="FJ13" s="718"/>
      <c r="FK13" s="718"/>
      <c r="FL13" s="718"/>
      <c r="FM13" s="718"/>
      <c r="FN13" s="718"/>
      <c r="FO13" s="718"/>
      <c r="FP13" s="718"/>
      <c r="FQ13" s="718"/>
      <c r="FR13" s="718"/>
      <c r="FS13" s="718"/>
      <c r="FT13" s="718"/>
      <c r="FU13" s="718"/>
      <c r="FV13" s="718"/>
      <c r="FW13" s="718"/>
      <c r="FX13" s="718"/>
      <c r="FY13" s="718"/>
      <c r="FZ13" s="718"/>
      <c r="GA13" s="718"/>
      <c r="GB13" s="718"/>
      <c r="GC13" s="718"/>
      <c r="GD13" s="718"/>
      <c r="GE13" s="718"/>
      <c r="GF13" s="718"/>
      <c r="GG13" s="718"/>
      <c r="GH13" s="718"/>
      <c r="GI13" s="718"/>
      <c r="GJ13" s="718"/>
      <c r="GK13" s="718"/>
      <c r="GL13" s="718"/>
      <c r="GM13" s="718"/>
      <c r="GN13" s="718"/>
      <c r="GO13" s="718"/>
      <c r="GP13" s="718"/>
      <c r="GQ13" s="718"/>
      <c r="GR13" s="718"/>
      <c r="GS13" s="718"/>
      <c r="GT13" s="718"/>
      <c r="GU13" s="718"/>
      <c r="GV13" s="718"/>
      <c r="GW13" s="718"/>
      <c r="GX13" s="718"/>
      <c r="GY13" s="718"/>
      <c r="GZ13" s="718"/>
      <c r="HA13" s="718"/>
      <c r="HB13" s="718"/>
      <c r="HC13" s="718"/>
      <c r="HD13" s="718"/>
      <c r="HE13" s="718"/>
      <c r="HF13" s="718"/>
      <c r="HG13" s="718"/>
      <c r="HH13" s="718"/>
      <c r="HI13" s="718"/>
      <c r="HJ13" s="718"/>
      <c r="HK13" s="718"/>
      <c r="HL13" s="718"/>
      <c r="HM13" s="718"/>
      <c r="HN13" s="718"/>
      <c r="HO13" s="718"/>
      <c r="HP13" s="718"/>
      <c r="HQ13" s="718"/>
      <c r="HR13" s="718"/>
      <c r="HS13" s="718"/>
      <c r="HT13" s="718"/>
      <c r="HU13" s="718"/>
      <c r="HV13" s="718"/>
      <c r="HW13" s="718"/>
      <c r="HX13" s="718"/>
      <c r="HY13" s="718"/>
      <c r="HZ13" s="718"/>
      <c r="IA13" s="718"/>
      <c r="IB13" s="718"/>
      <c r="IC13" s="718"/>
      <c r="ID13" s="718"/>
      <c r="IE13" s="718"/>
      <c r="IF13" s="718"/>
      <c r="IG13" s="718"/>
      <c r="IH13" s="718"/>
      <c r="II13" s="718"/>
      <c r="IJ13" s="718"/>
      <c r="IK13" s="718"/>
      <c r="IL13" s="718"/>
      <c r="IM13" s="718"/>
      <c r="IN13" s="718"/>
      <c r="IO13" s="718"/>
      <c r="IP13" s="718"/>
      <c r="IQ13" s="718"/>
    </row>
    <row r="14" spans="1:251" ht="18" customHeight="1">
      <c r="A14" s="720">
        <v>1</v>
      </c>
      <c r="B14" s="721" t="s">
        <v>117</v>
      </c>
      <c r="C14" s="722">
        <v>1006.9085749999999</v>
      </c>
      <c r="D14" s="722">
        <v>302.541225</v>
      </c>
      <c r="E14" s="722">
        <v>426.30019999999996</v>
      </c>
      <c r="F14" s="722">
        <v>0</v>
      </c>
      <c r="G14" s="722">
        <v>0</v>
      </c>
      <c r="H14" s="722">
        <v>0</v>
      </c>
      <c r="I14" s="723">
        <f>L14*58.01/100</f>
        <v>1006.9085749999999</v>
      </c>
      <c r="J14" s="723">
        <f>L14*17.43/100</f>
        <v>302.541225</v>
      </c>
      <c r="K14" s="723">
        <f>L14*24.56/100</f>
        <v>426.30019999999996</v>
      </c>
      <c r="L14" s="723">
        <v>1735.75</v>
      </c>
      <c r="M14" s="722">
        <v>983.91341099999988</v>
      </c>
      <c r="N14" s="722">
        <v>295.63197299999996</v>
      </c>
      <c r="O14" s="722">
        <v>416.56461599999994</v>
      </c>
      <c r="P14" s="722">
        <v>0</v>
      </c>
      <c r="Q14" s="722">
        <v>0</v>
      </c>
      <c r="R14" s="722">
        <v>0</v>
      </c>
      <c r="S14" s="723">
        <f>V14*58.01/100</f>
        <v>972.26500299999998</v>
      </c>
      <c r="T14" s="723">
        <f>V14*17.43/100</f>
        <v>292.13202899999999</v>
      </c>
      <c r="U14" s="723">
        <f>V14*24.56/100</f>
        <v>411.63296799999995</v>
      </c>
      <c r="V14" s="723">
        <v>1676.03</v>
      </c>
      <c r="W14" s="723">
        <f t="shared" ref="W14:Y18" si="0">I14+S14</f>
        <v>1979.1735779999999</v>
      </c>
      <c r="X14" s="723">
        <f t="shared" si="0"/>
        <v>594.67325400000004</v>
      </c>
      <c r="Y14" s="723">
        <f t="shared" si="0"/>
        <v>837.93316799999991</v>
      </c>
      <c r="Z14" s="1024">
        <f>W14+X14+Y14</f>
        <v>3411.78</v>
      </c>
    </row>
    <row r="15" spans="1:251" ht="18" customHeight="1">
      <c r="A15" s="720">
        <v>2</v>
      </c>
      <c r="B15" s="724" t="s">
        <v>472</v>
      </c>
      <c r="C15" s="722">
        <f t="shared" ref="C15:E16" si="1">I15*60/100</f>
        <v>11385.860540999998</v>
      </c>
      <c r="D15" s="722">
        <f t="shared" si="1"/>
        <v>3421.0575630000003</v>
      </c>
      <c r="E15" s="722">
        <f t="shared" si="1"/>
        <v>4820.4918959999995</v>
      </c>
      <c r="F15" s="722">
        <f t="shared" ref="F15:H16" si="2">I15*40/100</f>
        <v>7590.5736939999988</v>
      </c>
      <c r="G15" s="722">
        <f t="shared" si="2"/>
        <v>2280.705042</v>
      </c>
      <c r="H15" s="722">
        <f t="shared" si="2"/>
        <v>3213.6612639999994</v>
      </c>
      <c r="I15" s="723">
        <f>L15*58.01/100</f>
        <v>18976.434234999997</v>
      </c>
      <c r="J15" s="723">
        <f>L15*17.43/100</f>
        <v>5701.7626049999999</v>
      </c>
      <c r="K15" s="723">
        <f>L15*24.56/100</f>
        <v>8034.1531599999989</v>
      </c>
      <c r="L15" s="723">
        <v>32712.35</v>
      </c>
      <c r="M15" s="722">
        <f t="shared" ref="M15:O16" si="3">S15*60/100</f>
        <v>10877.233501800001</v>
      </c>
      <c r="N15" s="722">
        <f t="shared" si="3"/>
        <v>3268.2327173999993</v>
      </c>
      <c r="O15" s="722">
        <f t="shared" si="3"/>
        <v>4605.151780799999</v>
      </c>
      <c r="P15" s="722">
        <f t="shared" ref="P15:R16" si="4">S15*40/100</f>
        <v>7251.4890011999996</v>
      </c>
      <c r="Q15" s="722">
        <f t="shared" si="4"/>
        <v>2178.8218115999998</v>
      </c>
      <c r="R15" s="722">
        <f t="shared" si="4"/>
        <v>3070.1011871999999</v>
      </c>
      <c r="S15" s="723">
        <f>V15*58.01/100</f>
        <v>18128.722503000001</v>
      </c>
      <c r="T15" s="723">
        <f>V15*17.43/100</f>
        <v>5447.0545289999991</v>
      </c>
      <c r="U15" s="723">
        <f>V15*24.56/100</f>
        <v>7675.2529679999989</v>
      </c>
      <c r="V15" s="723">
        <v>31251.03</v>
      </c>
      <c r="W15" s="723">
        <f t="shared" si="0"/>
        <v>37105.156737999998</v>
      </c>
      <c r="X15" s="723">
        <f t="shared" si="0"/>
        <v>11148.817133999999</v>
      </c>
      <c r="Y15" s="723">
        <f t="shared" si="0"/>
        <v>15709.406127999999</v>
      </c>
      <c r="Z15" s="1024">
        <f t="shared" ref="Z15:Z21" si="5">W15+X15+Y15</f>
        <v>63963.37999999999</v>
      </c>
    </row>
    <row r="16" spans="1:251" ht="22.5" customHeight="1">
      <c r="A16" s="720">
        <v>3</v>
      </c>
      <c r="B16" s="724" t="s">
        <v>121</v>
      </c>
      <c r="C16" s="722">
        <f t="shared" si="1"/>
        <v>5519.5528829999994</v>
      </c>
      <c r="D16" s="722">
        <f t="shared" si="1"/>
        <v>1658.4348690000002</v>
      </c>
      <c r="E16" s="722">
        <f t="shared" si="1"/>
        <v>2336.8422479999999</v>
      </c>
      <c r="F16" s="722">
        <f t="shared" si="2"/>
        <v>3679.7019219999993</v>
      </c>
      <c r="G16" s="722">
        <f t="shared" si="2"/>
        <v>1105.6232460000001</v>
      </c>
      <c r="H16" s="722">
        <f t="shared" si="2"/>
        <v>1557.894832</v>
      </c>
      <c r="I16" s="723">
        <f>L16*58.01/100</f>
        <v>9199.2548049999987</v>
      </c>
      <c r="J16" s="723">
        <f>L16*17.43/100</f>
        <v>2764.0581150000003</v>
      </c>
      <c r="K16" s="723">
        <f>L16*24.56/100</f>
        <v>3894.7370799999999</v>
      </c>
      <c r="L16" s="723">
        <v>15858.05</v>
      </c>
      <c r="M16" s="722">
        <f t="shared" si="3"/>
        <v>2645.7224004</v>
      </c>
      <c r="N16" s="722">
        <f t="shared" si="3"/>
        <v>794.94813720000002</v>
      </c>
      <c r="O16" s="722">
        <f t="shared" si="3"/>
        <v>1120.1334623999999</v>
      </c>
      <c r="P16" s="722">
        <f t="shared" si="4"/>
        <v>1763.8149335999999</v>
      </c>
      <c r="Q16" s="722">
        <f t="shared" si="4"/>
        <v>529.96542480000005</v>
      </c>
      <c r="R16" s="722">
        <f t="shared" si="4"/>
        <v>746.75564159999999</v>
      </c>
      <c r="S16" s="723">
        <f>V16*58.01/100</f>
        <v>4409.5373339999996</v>
      </c>
      <c r="T16" s="723">
        <f>V16*17.43/100</f>
        <v>1324.9135620000002</v>
      </c>
      <c r="U16" s="723">
        <f>V16*24.56/100</f>
        <v>1866.8891039999999</v>
      </c>
      <c r="V16" s="723">
        <v>7601.34</v>
      </c>
      <c r="W16" s="723">
        <f t="shared" si="0"/>
        <v>13608.792138999997</v>
      </c>
      <c r="X16" s="723">
        <f t="shared" si="0"/>
        <v>4088.9716770000005</v>
      </c>
      <c r="Y16" s="723">
        <f t="shared" si="0"/>
        <v>5761.6261839999997</v>
      </c>
      <c r="Z16" s="1024">
        <f t="shared" si="5"/>
        <v>23459.39</v>
      </c>
    </row>
    <row r="17" spans="1:26" ht="18" customHeight="1">
      <c r="A17" s="720">
        <v>4</v>
      </c>
      <c r="B17" s="724" t="s">
        <v>119</v>
      </c>
      <c r="C17" s="722">
        <v>322.26875400000006</v>
      </c>
      <c r="D17" s="722">
        <v>96.830622000000005</v>
      </c>
      <c r="E17" s="722">
        <v>136.44062400000001</v>
      </c>
      <c r="F17" s="722">
        <v>0</v>
      </c>
      <c r="G17" s="722">
        <v>0</v>
      </c>
      <c r="H17" s="722">
        <v>0</v>
      </c>
      <c r="I17" s="723">
        <f>L17*58.01/100</f>
        <v>322.26875400000006</v>
      </c>
      <c r="J17" s="723">
        <f>L17*17.43/100</f>
        <v>96.830622000000005</v>
      </c>
      <c r="K17" s="723">
        <f>L17*24.56/100</f>
        <v>136.44062400000001</v>
      </c>
      <c r="L17" s="723">
        <v>555.54000000000008</v>
      </c>
      <c r="M17" s="722">
        <v>308.10851299999996</v>
      </c>
      <c r="N17" s="722">
        <v>92.575958999999997</v>
      </c>
      <c r="O17" s="722">
        <v>130.445528</v>
      </c>
      <c r="P17" s="722">
        <v>0</v>
      </c>
      <c r="Q17" s="722">
        <v>0</v>
      </c>
      <c r="R17" s="722">
        <v>0</v>
      </c>
      <c r="S17" s="723">
        <f>V17*58.01/100</f>
        <v>308.10851299999996</v>
      </c>
      <c r="T17" s="723">
        <f>V17*17.43/100</f>
        <v>92.575958999999997</v>
      </c>
      <c r="U17" s="723">
        <f>V17*24.56/100</f>
        <v>130.445528</v>
      </c>
      <c r="V17" s="723">
        <v>531.13</v>
      </c>
      <c r="W17" s="723">
        <f t="shared" si="0"/>
        <v>630.37726700000007</v>
      </c>
      <c r="X17" s="723">
        <f t="shared" si="0"/>
        <v>189.40658100000002</v>
      </c>
      <c r="Y17" s="723">
        <f t="shared" si="0"/>
        <v>266.88615200000004</v>
      </c>
      <c r="Z17" s="1024">
        <f t="shared" si="5"/>
        <v>1086.67</v>
      </c>
    </row>
    <row r="18" spans="1:26" ht="18" customHeight="1">
      <c r="A18" s="720">
        <v>5</v>
      </c>
      <c r="B18" s="721" t="s">
        <v>120</v>
      </c>
      <c r="C18" s="722">
        <v>328.22638099999995</v>
      </c>
      <c r="D18" s="722">
        <v>98.620682999999985</v>
      </c>
      <c r="E18" s="722">
        <v>138.96293599999998</v>
      </c>
      <c r="F18" s="722">
        <v>0</v>
      </c>
      <c r="G18" s="722">
        <v>0</v>
      </c>
      <c r="H18" s="722">
        <v>0</v>
      </c>
      <c r="I18" s="723">
        <f>L18*58.01/100</f>
        <v>328.22638099999995</v>
      </c>
      <c r="J18" s="723">
        <f>L18*17.43/100</f>
        <v>98.620682999999985</v>
      </c>
      <c r="K18" s="723">
        <f>L18*24.56/100</f>
        <v>138.96293599999998</v>
      </c>
      <c r="L18" s="723">
        <v>565.80999999999995</v>
      </c>
      <c r="M18" s="722">
        <v>261.58449300000001</v>
      </c>
      <c r="N18" s="722">
        <v>78.597099</v>
      </c>
      <c r="O18" s="722">
        <v>110.748408</v>
      </c>
      <c r="P18" s="722">
        <v>0</v>
      </c>
      <c r="Q18" s="722">
        <v>0</v>
      </c>
      <c r="R18" s="722">
        <v>0</v>
      </c>
      <c r="S18" s="723">
        <f>V18*58.01/100</f>
        <v>261.58449300000001</v>
      </c>
      <c r="T18" s="723">
        <f>V18*17.43/100</f>
        <v>78.597099</v>
      </c>
      <c r="U18" s="723">
        <f>V18*24.56/100</f>
        <v>110.748408</v>
      </c>
      <c r="V18" s="723">
        <v>450.93</v>
      </c>
      <c r="W18" s="723">
        <f t="shared" si="0"/>
        <v>589.81087400000001</v>
      </c>
      <c r="X18" s="723">
        <f t="shared" si="0"/>
        <v>177.217782</v>
      </c>
      <c r="Y18" s="723">
        <f t="shared" si="0"/>
        <v>249.711344</v>
      </c>
      <c r="Z18" s="1024">
        <f t="shared" si="5"/>
        <v>1016.74</v>
      </c>
    </row>
    <row r="19" spans="1:26" ht="18" customHeight="1">
      <c r="A19" s="1602" t="s">
        <v>235</v>
      </c>
      <c r="B19" s="1602"/>
      <c r="C19" s="722"/>
      <c r="D19" s="722"/>
      <c r="E19" s="722"/>
      <c r="F19" s="722"/>
      <c r="G19" s="722"/>
      <c r="H19" s="722"/>
      <c r="I19" s="722"/>
      <c r="J19" s="722"/>
      <c r="K19" s="722"/>
      <c r="L19" s="723">
        <v>0</v>
      </c>
      <c r="M19" s="722"/>
      <c r="N19" s="722"/>
      <c r="O19" s="722"/>
      <c r="P19" s="722"/>
      <c r="Q19" s="722"/>
      <c r="R19" s="722"/>
      <c r="S19" s="722"/>
      <c r="T19" s="722"/>
      <c r="U19" s="722"/>
      <c r="V19" s="723">
        <v>0</v>
      </c>
      <c r="W19" s="722"/>
      <c r="X19" s="722"/>
      <c r="Y19" s="722"/>
      <c r="Z19" s="1024">
        <f t="shared" si="5"/>
        <v>0</v>
      </c>
    </row>
    <row r="20" spans="1:26" ht="18" customHeight="1">
      <c r="A20" s="720">
        <v>6</v>
      </c>
      <c r="B20" s="721" t="s">
        <v>122</v>
      </c>
      <c r="C20" s="722">
        <f>I20*60/100</f>
        <v>3688.4614320000005</v>
      </c>
      <c r="D20" s="722">
        <f>J20*60/100</f>
        <v>1108.2551759999999</v>
      </c>
      <c r="E20" s="722">
        <f>K20*60/100</f>
        <v>1561.6033920000002</v>
      </c>
      <c r="F20" s="722">
        <f>I20-C20</f>
        <v>2458.9742879999999</v>
      </c>
      <c r="G20" s="722">
        <f>J20-D20</f>
        <v>738.83678400000008</v>
      </c>
      <c r="H20" s="722">
        <f>K20-E20</f>
        <v>1041.0689279999999</v>
      </c>
      <c r="I20" s="723">
        <f>L20*58.01/100</f>
        <v>6147.4357200000004</v>
      </c>
      <c r="J20" s="723">
        <f>L20*17.43/100</f>
        <v>1847.09196</v>
      </c>
      <c r="K20" s="723">
        <f>L20*24.56/100</f>
        <v>2602.6723200000001</v>
      </c>
      <c r="L20" s="723">
        <v>10597.2</v>
      </c>
      <c r="M20" s="722">
        <v>2760.81</v>
      </c>
      <c r="N20" s="722">
        <v>829.52399999999989</v>
      </c>
      <c r="O20" s="722">
        <v>1168.854</v>
      </c>
      <c r="P20" s="722">
        <v>1840.5400000000004</v>
      </c>
      <c r="Q20" s="722">
        <v>553.01600000000008</v>
      </c>
      <c r="R20" s="722">
        <v>779.23599999999988</v>
      </c>
      <c r="S20" s="723">
        <f>V20*58.01/100</f>
        <v>4098.2904799999997</v>
      </c>
      <c r="T20" s="723">
        <f>V20*17.43/100</f>
        <v>1231.39464</v>
      </c>
      <c r="U20" s="723">
        <f>V20*24.56/100</f>
        <v>1735.1148799999999</v>
      </c>
      <c r="V20" s="723">
        <v>7064.8</v>
      </c>
      <c r="W20" s="723">
        <f t="shared" ref="W20:Y21" si="6">I20+S20</f>
        <v>10245.726200000001</v>
      </c>
      <c r="X20" s="723">
        <f t="shared" si="6"/>
        <v>3078.4866000000002</v>
      </c>
      <c r="Y20" s="723">
        <f t="shared" si="6"/>
        <v>4337.7871999999998</v>
      </c>
      <c r="Z20" s="1028">
        <f t="shared" si="5"/>
        <v>17662</v>
      </c>
    </row>
    <row r="21" spans="1:26" ht="18" customHeight="1">
      <c r="A21" s="720">
        <v>7</v>
      </c>
      <c r="B21" s="721" t="s">
        <v>123</v>
      </c>
      <c r="C21" s="722">
        <v>429.63946299999998</v>
      </c>
      <c r="D21" s="722">
        <v>129.09180899999998</v>
      </c>
      <c r="E21" s="722">
        <v>181.89872799999998</v>
      </c>
      <c r="F21" s="722">
        <v>0</v>
      </c>
      <c r="G21" s="722">
        <v>0</v>
      </c>
      <c r="H21" s="722">
        <v>0</v>
      </c>
      <c r="I21" s="723">
        <f>L21*58.01/100</f>
        <v>429.63946299999998</v>
      </c>
      <c r="J21" s="723">
        <f>L21*17.43/100</f>
        <v>129.09180899999998</v>
      </c>
      <c r="K21" s="723">
        <f>L21*24.56/100</f>
        <v>181.89872799999998</v>
      </c>
      <c r="L21" s="723">
        <v>740.63</v>
      </c>
      <c r="M21" s="722">
        <v>429.27</v>
      </c>
      <c r="N21" s="722">
        <v>128.97999999999999</v>
      </c>
      <c r="O21" s="722">
        <v>181.75</v>
      </c>
      <c r="P21" s="722">
        <v>0</v>
      </c>
      <c r="Q21" s="722">
        <v>0</v>
      </c>
      <c r="R21" s="722">
        <v>0</v>
      </c>
      <c r="S21" s="723">
        <f>V21*58.01/100</f>
        <v>429.63366199999996</v>
      </c>
      <c r="T21" s="723">
        <f>V21*17.43/100</f>
        <v>129.09006600000001</v>
      </c>
      <c r="U21" s="723">
        <f>V21*24.56/100</f>
        <v>181.89627199999998</v>
      </c>
      <c r="V21" s="723">
        <v>740.62</v>
      </c>
      <c r="W21" s="723">
        <f>I21+S21</f>
        <v>859.27312499999994</v>
      </c>
      <c r="X21" s="723">
        <f t="shared" si="6"/>
        <v>258.18187499999999</v>
      </c>
      <c r="Y21" s="723">
        <f t="shared" si="6"/>
        <v>363.79499999999996</v>
      </c>
      <c r="Z21" s="1028">
        <f t="shared" si="5"/>
        <v>1481.25</v>
      </c>
    </row>
    <row r="22" spans="1:26" ht="18" customHeight="1">
      <c r="A22" s="1603" t="s">
        <v>19</v>
      </c>
      <c r="B22" s="1604"/>
      <c r="C22" s="723">
        <f>C14+C15+C16+C17+C18+C20+C21</f>
        <v>22680.918028999997</v>
      </c>
      <c r="D22" s="723">
        <f t="shared" ref="D22:Z22" si="7">D14+D15+D16+D17+D18+D20+D21</f>
        <v>6814.8319469999997</v>
      </c>
      <c r="E22" s="723">
        <f t="shared" si="7"/>
        <v>9602.5400239999999</v>
      </c>
      <c r="F22" s="723">
        <f t="shared" si="7"/>
        <v>13729.249903999998</v>
      </c>
      <c r="G22" s="723">
        <f t="shared" si="7"/>
        <v>4125.1650719999998</v>
      </c>
      <c r="H22" s="723">
        <f t="shared" si="7"/>
        <v>5812.625023999999</v>
      </c>
      <c r="I22" s="723">
        <f t="shared" si="7"/>
        <v>36410.167932999997</v>
      </c>
      <c r="J22" s="723">
        <f t="shared" si="7"/>
        <v>10939.997018999999</v>
      </c>
      <c r="K22" s="723">
        <f t="shared" si="7"/>
        <v>15415.165047999999</v>
      </c>
      <c r="L22" s="723">
        <f t="shared" si="7"/>
        <v>62765.329999999994</v>
      </c>
      <c r="M22" s="723">
        <f t="shared" si="7"/>
        <v>18266.6423192</v>
      </c>
      <c r="N22" s="723">
        <f t="shared" si="7"/>
        <v>5488.4898855999982</v>
      </c>
      <c r="O22" s="723">
        <f t="shared" si="7"/>
        <v>7733.6477951999996</v>
      </c>
      <c r="P22" s="723">
        <f t="shared" si="7"/>
        <v>10855.843934800001</v>
      </c>
      <c r="Q22" s="723">
        <f t="shared" si="7"/>
        <v>3261.8032364000001</v>
      </c>
      <c r="R22" s="723">
        <f t="shared" si="7"/>
        <v>4596.0928287999996</v>
      </c>
      <c r="S22" s="723">
        <f t="shared" si="7"/>
        <v>28608.141987999999</v>
      </c>
      <c r="T22" s="723">
        <f t="shared" si="7"/>
        <v>8595.7578839999987</v>
      </c>
      <c r="U22" s="723">
        <f t="shared" si="7"/>
        <v>12111.980127999997</v>
      </c>
      <c r="V22" s="723">
        <f t="shared" si="7"/>
        <v>49315.88</v>
      </c>
      <c r="W22" s="723">
        <f t="shared" si="7"/>
        <v>65018.309921</v>
      </c>
      <c r="X22" s="723">
        <f t="shared" si="7"/>
        <v>19535.754902999997</v>
      </c>
      <c r="Y22" s="723">
        <f t="shared" si="7"/>
        <v>27527.145175999995</v>
      </c>
      <c r="Z22" s="723">
        <f t="shared" si="7"/>
        <v>112081.20999999999</v>
      </c>
    </row>
    <row r="23" spans="1:26">
      <c r="A23" s="725"/>
      <c r="B23" s="725"/>
    </row>
    <row r="24" spans="1:26">
      <c r="F24" s="726"/>
    </row>
    <row r="25" spans="1:26">
      <c r="F25" s="726"/>
    </row>
    <row r="26" spans="1:26">
      <c r="F26" s="726"/>
      <c r="I26" s="726"/>
      <c r="S26" s="726"/>
      <c r="Y26" s="726"/>
    </row>
    <row r="27" spans="1:26">
      <c r="A27" s="1605"/>
      <c r="B27" s="1605"/>
      <c r="C27" s="1605"/>
      <c r="D27" s="1605"/>
      <c r="E27" s="1605"/>
      <c r="F27" s="1605"/>
      <c r="G27" s="1605"/>
      <c r="H27" s="1605"/>
      <c r="I27" s="1605"/>
      <c r="J27" s="1026"/>
      <c r="K27" s="1026"/>
      <c r="L27" s="1026"/>
      <c r="M27" s="1026"/>
      <c r="N27" s="1026"/>
      <c r="O27" s="1026"/>
      <c r="P27" s="1605"/>
      <c r="Q27" s="1605"/>
      <c r="R27" s="1605"/>
      <c r="S27" s="1605"/>
      <c r="T27" s="1605"/>
      <c r="U27" s="1605"/>
      <c r="V27" s="1605"/>
      <c r="W27" s="1605"/>
    </row>
    <row r="29" spans="1:26" ht="15.75">
      <c r="A29" s="727" t="s">
        <v>12</v>
      </c>
      <c r="B29" s="727"/>
      <c r="C29" s="727"/>
      <c r="D29" s="727"/>
      <c r="E29" s="727"/>
      <c r="F29" s="727"/>
      <c r="G29" s="727"/>
      <c r="H29" s="727"/>
      <c r="I29" s="727"/>
      <c r="J29" s="727"/>
      <c r="K29" s="727"/>
      <c r="L29" s="727"/>
      <c r="M29" s="727"/>
      <c r="N29" s="727"/>
      <c r="O29" s="727"/>
      <c r="S29" s="1600" t="s">
        <v>13</v>
      </c>
      <c r="T29" s="1600"/>
      <c r="U29" s="1600"/>
      <c r="V29" s="1600"/>
      <c r="W29" s="1600"/>
    </row>
    <row r="30" spans="1:26" ht="15.75">
      <c r="A30" s="1601" t="s">
        <v>14</v>
      </c>
      <c r="B30" s="1601"/>
      <c r="C30" s="1601"/>
      <c r="D30" s="1601"/>
      <c r="E30" s="1601"/>
      <c r="F30" s="1601"/>
      <c r="G30" s="1601"/>
      <c r="H30" s="1601"/>
      <c r="I30" s="1601"/>
      <c r="J30" s="1601"/>
      <c r="K30" s="1601"/>
      <c r="L30" s="1601"/>
      <c r="M30" s="1601"/>
      <c r="N30" s="1601"/>
      <c r="O30" s="1601"/>
      <c r="P30" s="1601"/>
      <c r="Q30" s="1601"/>
      <c r="R30" s="1601"/>
      <c r="S30" s="1601"/>
      <c r="T30" s="1601"/>
      <c r="U30" s="1601"/>
      <c r="V30" s="1601"/>
      <c r="W30" s="1601"/>
    </row>
    <row r="31" spans="1:26" ht="15.75">
      <c r="A31" s="1601" t="s">
        <v>15</v>
      </c>
      <c r="B31" s="1601"/>
      <c r="C31" s="1601"/>
      <c r="D31" s="1601"/>
      <c r="E31" s="1601"/>
      <c r="F31" s="1601"/>
      <c r="G31" s="1601"/>
      <c r="H31" s="1601"/>
      <c r="I31" s="1601"/>
      <c r="J31" s="1601"/>
      <c r="K31" s="1601"/>
      <c r="L31" s="1601"/>
      <c r="M31" s="1601"/>
      <c r="N31" s="1601"/>
      <c r="O31" s="1601"/>
      <c r="P31" s="1601"/>
      <c r="Q31" s="1601"/>
      <c r="R31" s="1601"/>
      <c r="S31" s="1601"/>
      <c r="T31" s="1601"/>
      <c r="U31" s="1601"/>
      <c r="V31" s="1601"/>
      <c r="W31" s="1601"/>
    </row>
    <row r="32" spans="1:26">
      <c r="S32" s="1545" t="s">
        <v>76</v>
      </c>
      <c r="T32" s="1545"/>
      <c r="U32" s="1545"/>
      <c r="V32" s="1545"/>
      <c r="W32" s="1545"/>
      <c r="X32" s="1545"/>
      <c r="Y32" s="1545"/>
    </row>
  </sheetData>
  <mergeCells count="27">
    <mergeCell ref="S29:W29"/>
    <mergeCell ref="A30:W30"/>
    <mergeCell ref="A31:W31"/>
    <mergeCell ref="S32:Y32"/>
    <mergeCell ref="P10:R10"/>
    <mergeCell ref="S10:U10"/>
    <mergeCell ref="A13:B13"/>
    <mergeCell ref="A19:B19"/>
    <mergeCell ref="A22:B22"/>
    <mergeCell ref="A27:I27"/>
    <mergeCell ref="P27:W27"/>
    <mergeCell ref="A9:A11"/>
    <mergeCell ref="B9:B11"/>
    <mergeCell ref="C9:K9"/>
    <mergeCell ref="M9:U9"/>
    <mergeCell ref="W9:Y10"/>
    <mergeCell ref="Z9:Z11"/>
    <mergeCell ref="C10:E10"/>
    <mergeCell ref="F10:H10"/>
    <mergeCell ref="I10:K10"/>
    <mergeCell ref="M10:O10"/>
    <mergeCell ref="X8:Y8"/>
    <mergeCell ref="W1:Y1"/>
    <mergeCell ref="A2:Y2"/>
    <mergeCell ref="A3:Y3"/>
    <mergeCell ref="A5:Y5"/>
    <mergeCell ref="A7:B7"/>
  </mergeCells>
  <printOptions horizontalCentered="1"/>
  <pageMargins left="0.16" right="0.16" top="0.38" bottom="0" header="0.41" footer="0.31496062992125984"/>
  <pageSetup paperSize="9" scale="58" orientation="landscape" r:id="rId1"/>
  <colBreaks count="1" manualBreakCount="1">
    <brk id="25" max="1048575" man="1"/>
  </colBreaks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75"/>
  <sheetViews>
    <sheetView view="pageBreakPreview" zoomScale="115" zoomScaleSheetLayoutView="115" workbookViewId="0">
      <pane xSplit="2" ySplit="10" topLeftCell="C56" activePane="bottomRight" state="frozen"/>
      <selection activeCell="F66" sqref="F66"/>
      <selection pane="topRight" activeCell="F66" sqref="F66"/>
      <selection pane="bottomLeft" activeCell="F66" sqref="F66"/>
      <selection pane="bottomRight" activeCell="C16" sqref="C16"/>
    </sheetView>
  </sheetViews>
  <sheetFormatPr defaultColWidth="9.140625" defaultRowHeight="12.75"/>
  <cols>
    <col min="1" max="1" width="5.5703125" style="728" customWidth="1"/>
    <col min="2" max="2" width="17.140625" style="728" customWidth="1"/>
    <col min="3" max="3" width="11" style="728" customWidth="1"/>
    <col min="4" max="4" width="10" style="728" customWidth="1"/>
    <col min="5" max="5" width="11.85546875" style="728" customWidth="1"/>
    <col min="6" max="6" width="12.140625" style="728" customWidth="1"/>
    <col min="7" max="7" width="13.28515625" style="728" customWidth="1"/>
    <col min="8" max="8" width="14.5703125" style="728" customWidth="1"/>
    <col min="9" max="9" width="12.7109375" style="728" customWidth="1"/>
    <col min="10" max="10" width="14" style="728" customWidth="1"/>
    <col min="11" max="11" width="10.85546875" style="728" customWidth="1"/>
    <col min="12" max="12" width="10.7109375" style="728" customWidth="1"/>
    <col min="13" max="16384" width="9.140625" style="728"/>
  </cols>
  <sheetData>
    <row r="1" spans="1:13" s="657" customFormat="1">
      <c r="E1" s="1608"/>
      <c r="F1" s="1608"/>
      <c r="G1" s="1608"/>
      <c r="H1" s="1608"/>
      <c r="I1" s="1608"/>
      <c r="K1" s="1609" t="s">
        <v>658</v>
      </c>
      <c r="L1" s="1609"/>
    </row>
    <row r="2" spans="1:13" s="657" customFormat="1" ht="15">
      <c r="A2" s="1610" t="s">
        <v>0</v>
      </c>
      <c r="B2" s="1610"/>
      <c r="C2" s="1610"/>
      <c r="D2" s="1610"/>
      <c r="E2" s="1610"/>
      <c r="F2" s="1610"/>
      <c r="G2" s="1610"/>
      <c r="H2" s="1610"/>
      <c r="I2" s="1610"/>
      <c r="J2" s="1610"/>
      <c r="K2" s="1610"/>
      <c r="L2" s="1610"/>
    </row>
    <row r="3" spans="1:13" s="657" customFormat="1" ht="20.25">
      <c r="A3" s="1611" t="s">
        <v>546</v>
      </c>
      <c r="B3" s="1611"/>
      <c r="C3" s="1611"/>
      <c r="D3" s="1611"/>
      <c r="E3" s="1611"/>
      <c r="F3" s="1611"/>
      <c r="G3" s="1611"/>
      <c r="H3" s="1611"/>
      <c r="I3" s="1611"/>
      <c r="J3" s="1611"/>
      <c r="K3" s="1611"/>
      <c r="L3" s="1611"/>
    </row>
    <row r="4" spans="1:13" s="657" customFormat="1" ht="14.25" customHeight="1"/>
    <row r="5" spans="1:13" ht="19.5" customHeight="1">
      <c r="A5" s="1612" t="s">
        <v>659</v>
      </c>
      <c r="B5" s="1612"/>
      <c r="C5" s="1612"/>
      <c r="D5" s="1612"/>
      <c r="E5" s="1612"/>
      <c r="F5" s="1612"/>
      <c r="G5" s="1612"/>
      <c r="H5" s="1612"/>
      <c r="I5" s="1612"/>
      <c r="J5" s="1612"/>
      <c r="K5" s="1612"/>
      <c r="L5" s="1612"/>
    </row>
    <row r="6" spans="1:13">
      <c r="A6" s="729"/>
      <c r="B6" s="729"/>
      <c r="C6" s="729"/>
      <c r="D6" s="729"/>
      <c r="E6" s="729"/>
      <c r="F6" s="729"/>
      <c r="G6" s="729"/>
      <c r="H6" s="729"/>
      <c r="I6" s="729"/>
      <c r="J6" s="729"/>
    </row>
    <row r="7" spans="1:13">
      <c r="A7" s="1227" t="s">
        <v>745</v>
      </c>
      <c r="B7" s="1227"/>
      <c r="C7" s="1227"/>
      <c r="I7" s="730"/>
      <c r="J7" s="1607" t="s">
        <v>747</v>
      </c>
      <c r="K7" s="1607"/>
      <c r="L7" s="1607"/>
    </row>
    <row r="8" spans="1:13">
      <c r="A8" s="1618" t="s">
        <v>2</v>
      </c>
      <c r="B8" s="1618" t="s">
        <v>40</v>
      </c>
      <c r="C8" s="1614" t="s">
        <v>661</v>
      </c>
      <c r="D8" s="1614"/>
      <c r="E8" s="1614" t="s">
        <v>118</v>
      </c>
      <c r="F8" s="1614"/>
      <c r="G8" s="1614" t="s">
        <v>662</v>
      </c>
      <c r="H8" s="1614"/>
      <c r="I8" s="1614" t="s">
        <v>119</v>
      </c>
      <c r="J8" s="1614"/>
      <c r="K8" s="1614" t="s">
        <v>120</v>
      </c>
      <c r="L8" s="1614"/>
      <c r="M8" s="731"/>
    </row>
    <row r="9" spans="1:13" ht="40.5" customHeight="1">
      <c r="A9" s="1618"/>
      <c r="B9" s="1618"/>
      <c r="C9" s="661" t="s">
        <v>663</v>
      </c>
      <c r="D9" s="661" t="s">
        <v>664</v>
      </c>
      <c r="E9" s="661" t="s">
        <v>665</v>
      </c>
      <c r="F9" s="661" t="s">
        <v>666</v>
      </c>
      <c r="G9" s="661" t="s">
        <v>665</v>
      </c>
      <c r="H9" s="661" t="s">
        <v>666</v>
      </c>
      <c r="I9" s="661" t="s">
        <v>663</v>
      </c>
      <c r="J9" s="661" t="s">
        <v>664</v>
      </c>
      <c r="K9" s="661" t="s">
        <v>663</v>
      </c>
      <c r="L9" s="661" t="s">
        <v>664</v>
      </c>
    </row>
    <row r="10" spans="1:13">
      <c r="A10" s="732">
        <v>1</v>
      </c>
      <c r="B10" s="732">
        <v>2</v>
      </c>
      <c r="C10" s="732">
        <v>3</v>
      </c>
      <c r="D10" s="732">
        <v>4</v>
      </c>
      <c r="E10" s="732">
        <v>5</v>
      </c>
      <c r="F10" s="732">
        <v>6</v>
      </c>
      <c r="G10" s="732">
        <v>7</v>
      </c>
      <c r="H10" s="732">
        <v>8</v>
      </c>
      <c r="I10" s="732">
        <v>9</v>
      </c>
      <c r="J10" s="732">
        <v>10</v>
      </c>
      <c r="K10" s="732">
        <v>11</v>
      </c>
      <c r="L10" s="732">
        <v>12</v>
      </c>
    </row>
    <row r="11" spans="1:13" ht="15" customHeight="1">
      <c r="A11" s="639">
        <v>1</v>
      </c>
      <c r="B11" s="628" t="s">
        <v>670</v>
      </c>
      <c r="C11" s="733">
        <v>0</v>
      </c>
      <c r="D11" s="733">
        <v>0</v>
      </c>
      <c r="E11" s="733">
        <v>0</v>
      </c>
      <c r="F11" s="733">
        <v>0</v>
      </c>
      <c r="G11" s="733">
        <v>0</v>
      </c>
      <c r="H11" s="733">
        <v>0</v>
      </c>
      <c r="I11" s="733">
        <v>0</v>
      </c>
      <c r="J11" s="733">
        <v>0</v>
      </c>
      <c r="K11" s="733">
        <v>0</v>
      </c>
      <c r="L11" s="733">
        <v>0</v>
      </c>
    </row>
    <row r="12" spans="1:13" ht="15" customHeight="1">
      <c r="A12" s="639">
        <v>2</v>
      </c>
      <c r="B12" s="628" t="s">
        <v>671</v>
      </c>
      <c r="C12" s="733">
        <v>0</v>
      </c>
      <c r="D12" s="733">
        <v>0</v>
      </c>
      <c r="E12" s="733">
        <v>0</v>
      </c>
      <c r="F12" s="733">
        <v>0</v>
      </c>
      <c r="G12" s="733">
        <v>0</v>
      </c>
      <c r="H12" s="733">
        <v>0</v>
      </c>
      <c r="I12" s="733">
        <v>0</v>
      </c>
      <c r="J12" s="733">
        <v>0</v>
      </c>
      <c r="K12" s="733">
        <v>0</v>
      </c>
      <c r="L12" s="733">
        <v>0</v>
      </c>
    </row>
    <row r="13" spans="1:13" ht="15" customHeight="1">
      <c r="A13" s="639">
        <v>3</v>
      </c>
      <c r="B13" s="628" t="s">
        <v>844</v>
      </c>
      <c r="C13" s="733">
        <v>0</v>
      </c>
      <c r="D13" s="733">
        <v>0</v>
      </c>
      <c r="E13" s="733">
        <v>0</v>
      </c>
      <c r="F13" s="733">
        <v>0</v>
      </c>
      <c r="G13" s="733">
        <v>0</v>
      </c>
      <c r="H13" s="733">
        <v>0</v>
      </c>
      <c r="I13" s="733">
        <v>0</v>
      </c>
      <c r="J13" s="733">
        <v>0</v>
      </c>
      <c r="K13" s="733">
        <v>0</v>
      </c>
      <c r="L13" s="733">
        <v>0</v>
      </c>
    </row>
    <row r="14" spans="1:13" ht="15" customHeight="1">
      <c r="A14" s="639">
        <v>4</v>
      </c>
      <c r="B14" s="628" t="s">
        <v>673</v>
      </c>
      <c r="C14" s="733">
        <v>0</v>
      </c>
      <c r="D14" s="733">
        <v>0</v>
      </c>
      <c r="E14" s="733">
        <v>0</v>
      </c>
      <c r="F14" s="733">
        <v>0</v>
      </c>
      <c r="G14" s="733">
        <v>0</v>
      </c>
      <c r="H14" s="733">
        <v>0</v>
      </c>
      <c r="I14" s="733">
        <v>0</v>
      </c>
      <c r="J14" s="733">
        <v>0</v>
      </c>
      <c r="K14" s="733">
        <v>0</v>
      </c>
      <c r="L14" s="733">
        <v>0</v>
      </c>
    </row>
    <row r="15" spans="1:13" ht="15" customHeight="1">
      <c r="A15" s="639">
        <v>5</v>
      </c>
      <c r="B15" s="628" t="s">
        <v>674</v>
      </c>
      <c r="C15" s="733">
        <v>0</v>
      </c>
      <c r="D15" s="733">
        <v>0</v>
      </c>
      <c r="E15" s="733">
        <v>0</v>
      </c>
      <c r="F15" s="733">
        <v>0</v>
      </c>
      <c r="G15" s="733">
        <v>0</v>
      </c>
      <c r="H15" s="733">
        <v>0</v>
      </c>
      <c r="I15" s="733">
        <v>0</v>
      </c>
      <c r="J15" s="733">
        <v>0</v>
      </c>
      <c r="K15" s="733">
        <v>0</v>
      </c>
      <c r="L15" s="733">
        <v>0</v>
      </c>
    </row>
    <row r="16" spans="1:13" ht="15" customHeight="1">
      <c r="A16" s="639">
        <v>6</v>
      </c>
      <c r="B16" s="628" t="s">
        <v>675</v>
      </c>
      <c r="C16" s="733">
        <v>3.26</v>
      </c>
      <c r="D16" s="733">
        <v>0.98</v>
      </c>
      <c r="E16" s="733">
        <v>47.47</v>
      </c>
      <c r="F16" s="733">
        <v>14.24</v>
      </c>
      <c r="G16" s="733">
        <v>9.64</v>
      </c>
      <c r="H16" s="733">
        <v>4.82</v>
      </c>
      <c r="I16" s="733">
        <v>0.94</v>
      </c>
      <c r="J16" s="733">
        <v>0.28000000000000003</v>
      </c>
      <c r="K16" s="733">
        <v>1.1000000000000001</v>
      </c>
      <c r="L16" s="733">
        <v>0.37</v>
      </c>
    </row>
    <row r="17" spans="1:12" ht="15" customHeight="1">
      <c r="A17" s="639">
        <v>7</v>
      </c>
      <c r="B17" s="628" t="s">
        <v>676</v>
      </c>
      <c r="C17" s="733">
        <v>0</v>
      </c>
      <c r="D17" s="733">
        <v>0</v>
      </c>
      <c r="E17" s="733">
        <v>0</v>
      </c>
      <c r="F17" s="733">
        <v>0</v>
      </c>
      <c r="G17" s="733">
        <v>0</v>
      </c>
      <c r="H17" s="733">
        <v>0</v>
      </c>
      <c r="I17" s="733">
        <v>0</v>
      </c>
      <c r="J17" s="733">
        <v>0</v>
      </c>
      <c r="K17" s="733">
        <v>0</v>
      </c>
      <c r="L17" s="733">
        <v>0</v>
      </c>
    </row>
    <row r="18" spans="1:12" ht="15" customHeight="1">
      <c r="A18" s="639">
        <v>8</v>
      </c>
      <c r="B18" s="628" t="s">
        <v>677</v>
      </c>
      <c r="C18" s="733">
        <v>0</v>
      </c>
      <c r="D18" s="733">
        <v>0</v>
      </c>
      <c r="E18" s="733">
        <v>0</v>
      </c>
      <c r="F18" s="733">
        <v>0</v>
      </c>
      <c r="G18" s="733">
        <v>0</v>
      </c>
      <c r="H18" s="733">
        <v>0</v>
      </c>
      <c r="I18" s="733">
        <v>0</v>
      </c>
      <c r="J18" s="733">
        <v>0</v>
      </c>
      <c r="K18" s="733">
        <v>0</v>
      </c>
      <c r="L18" s="733">
        <v>0</v>
      </c>
    </row>
    <row r="19" spans="1:12" ht="15" customHeight="1">
      <c r="A19" s="639">
        <v>9</v>
      </c>
      <c r="B19" s="628" t="s">
        <v>678</v>
      </c>
      <c r="C19" s="733">
        <v>0</v>
      </c>
      <c r="D19" s="733">
        <v>0</v>
      </c>
      <c r="E19" s="733">
        <v>0</v>
      </c>
      <c r="F19" s="733">
        <v>0</v>
      </c>
      <c r="G19" s="733">
        <v>0</v>
      </c>
      <c r="H19" s="733">
        <v>0</v>
      </c>
      <c r="I19" s="733">
        <v>0</v>
      </c>
      <c r="J19" s="733">
        <v>0</v>
      </c>
      <c r="K19" s="733">
        <v>0</v>
      </c>
      <c r="L19" s="733">
        <v>0</v>
      </c>
    </row>
    <row r="20" spans="1:12" ht="15" customHeight="1">
      <c r="A20" s="639">
        <v>10</v>
      </c>
      <c r="B20" s="628" t="s">
        <v>679</v>
      </c>
      <c r="C20" s="733">
        <v>0</v>
      </c>
      <c r="D20" s="733">
        <v>0</v>
      </c>
      <c r="E20" s="733">
        <v>0</v>
      </c>
      <c r="F20" s="733">
        <v>0</v>
      </c>
      <c r="G20" s="733">
        <v>0</v>
      </c>
      <c r="H20" s="733">
        <v>0</v>
      </c>
      <c r="I20" s="733">
        <v>0</v>
      </c>
      <c r="J20" s="733">
        <v>0</v>
      </c>
      <c r="K20" s="733">
        <v>0</v>
      </c>
      <c r="L20" s="733">
        <v>0</v>
      </c>
    </row>
    <row r="21" spans="1:12" ht="15" customHeight="1">
      <c r="A21" s="639">
        <v>11</v>
      </c>
      <c r="B21" s="628" t="s">
        <v>680</v>
      </c>
      <c r="C21" s="733">
        <v>0</v>
      </c>
      <c r="D21" s="733">
        <v>0</v>
      </c>
      <c r="E21" s="733">
        <v>0</v>
      </c>
      <c r="F21" s="733">
        <v>0</v>
      </c>
      <c r="G21" s="733">
        <v>0</v>
      </c>
      <c r="H21" s="733">
        <v>0</v>
      </c>
      <c r="I21" s="733">
        <v>0</v>
      </c>
      <c r="J21" s="733">
        <v>0</v>
      </c>
      <c r="K21" s="733">
        <v>0</v>
      </c>
      <c r="L21" s="733">
        <v>0</v>
      </c>
    </row>
    <row r="22" spans="1:12" ht="15" customHeight="1">
      <c r="A22" s="639">
        <v>12</v>
      </c>
      <c r="B22" s="628" t="s">
        <v>681</v>
      </c>
      <c r="C22" s="733">
        <v>0</v>
      </c>
      <c r="D22" s="733">
        <v>0</v>
      </c>
      <c r="E22" s="733">
        <v>0</v>
      </c>
      <c r="F22" s="733">
        <v>0</v>
      </c>
      <c r="G22" s="733">
        <v>0</v>
      </c>
      <c r="H22" s="733">
        <v>0</v>
      </c>
      <c r="I22" s="733">
        <v>0</v>
      </c>
      <c r="J22" s="733">
        <v>0</v>
      </c>
      <c r="K22" s="733">
        <v>0</v>
      </c>
      <c r="L22" s="733">
        <v>0</v>
      </c>
    </row>
    <row r="23" spans="1:12" ht="15" customHeight="1">
      <c r="A23" s="639">
        <v>13</v>
      </c>
      <c r="B23" s="628" t="s">
        <v>682</v>
      </c>
      <c r="C23" s="733">
        <v>0</v>
      </c>
      <c r="D23" s="733">
        <v>0</v>
      </c>
      <c r="E23" s="733">
        <v>0</v>
      </c>
      <c r="F23" s="733">
        <v>0</v>
      </c>
      <c r="G23" s="733">
        <v>0</v>
      </c>
      <c r="H23" s="733">
        <v>0</v>
      </c>
      <c r="I23" s="733">
        <v>0</v>
      </c>
      <c r="J23" s="733">
        <v>0</v>
      </c>
      <c r="K23" s="733">
        <v>0</v>
      </c>
      <c r="L23" s="733">
        <v>0</v>
      </c>
    </row>
    <row r="24" spans="1:12" ht="15" customHeight="1">
      <c r="A24" s="639">
        <v>14</v>
      </c>
      <c r="B24" s="628" t="s">
        <v>683</v>
      </c>
      <c r="C24" s="733">
        <v>33.619999999999997</v>
      </c>
      <c r="D24" s="733">
        <v>21.88</v>
      </c>
      <c r="E24" s="733">
        <v>32.22</v>
      </c>
      <c r="F24" s="733">
        <v>34.07</v>
      </c>
      <c r="G24" s="733">
        <v>65.760000000000005</v>
      </c>
      <c r="H24" s="733">
        <v>65.760000000000005</v>
      </c>
      <c r="I24" s="733">
        <v>0</v>
      </c>
      <c r="J24" s="733">
        <v>0</v>
      </c>
      <c r="K24" s="733">
        <v>0</v>
      </c>
      <c r="L24" s="733">
        <v>0</v>
      </c>
    </row>
    <row r="25" spans="1:12" ht="15" customHeight="1">
      <c r="A25" s="639">
        <v>15</v>
      </c>
      <c r="B25" s="628" t="s">
        <v>684</v>
      </c>
      <c r="C25" s="733">
        <v>0</v>
      </c>
      <c r="D25" s="733">
        <v>0</v>
      </c>
      <c r="E25" s="733">
        <v>0</v>
      </c>
      <c r="F25" s="733">
        <v>0</v>
      </c>
      <c r="G25" s="733">
        <v>0</v>
      </c>
      <c r="H25" s="733">
        <v>0</v>
      </c>
      <c r="I25" s="733">
        <v>0</v>
      </c>
      <c r="J25" s="733">
        <v>0</v>
      </c>
      <c r="K25" s="733">
        <v>0</v>
      </c>
      <c r="L25" s="733">
        <v>0</v>
      </c>
    </row>
    <row r="26" spans="1:12" ht="15" customHeight="1">
      <c r="A26" s="639">
        <v>16</v>
      </c>
      <c r="B26" s="628" t="s">
        <v>685</v>
      </c>
      <c r="C26" s="733">
        <v>0</v>
      </c>
      <c r="D26" s="733">
        <v>0</v>
      </c>
      <c r="E26" s="733">
        <v>0</v>
      </c>
      <c r="F26" s="733">
        <v>0</v>
      </c>
      <c r="G26" s="733">
        <v>0</v>
      </c>
      <c r="H26" s="733">
        <v>0</v>
      </c>
      <c r="I26" s="733">
        <v>0</v>
      </c>
      <c r="J26" s="733">
        <v>0</v>
      </c>
      <c r="K26" s="733">
        <v>0</v>
      </c>
      <c r="L26" s="733">
        <v>0</v>
      </c>
    </row>
    <row r="27" spans="1:12" ht="15" customHeight="1">
      <c r="A27" s="639">
        <v>17</v>
      </c>
      <c r="B27" s="628" t="s">
        <v>686</v>
      </c>
      <c r="C27" s="733">
        <v>0</v>
      </c>
      <c r="D27" s="733">
        <v>0</v>
      </c>
      <c r="E27" s="733">
        <v>0</v>
      </c>
      <c r="F27" s="733">
        <v>0</v>
      </c>
      <c r="G27" s="733">
        <v>0</v>
      </c>
      <c r="H27" s="733">
        <v>0</v>
      </c>
      <c r="I27" s="733">
        <v>0</v>
      </c>
      <c r="J27" s="733">
        <v>0</v>
      </c>
      <c r="K27" s="733">
        <v>0</v>
      </c>
      <c r="L27" s="733">
        <v>0</v>
      </c>
    </row>
    <row r="28" spans="1:12" ht="15" customHeight="1">
      <c r="A28" s="639">
        <v>18</v>
      </c>
      <c r="B28" s="628" t="s">
        <v>687</v>
      </c>
      <c r="C28" s="733">
        <v>0</v>
      </c>
      <c r="D28" s="733">
        <v>0</v>
      </c>
      <c r="E28" s="733">
        <v>0</v>
      </c>
      <c r="F28" s="733">
        <v>0</v>
      </c>
      <c r="G28" s="733">
        <v>0</v>
      </c>
      <c r="H28" s="733">
        <v>0</v>
      </c>
      <c r="I28" s="733">
        <v>0</v>
      </c>
      <c r="J28" s="733">
        <v>0</v>
      </c>
      <c r="K28" s="733">
        <v>0</v>
      </c>
      <c r="L28" s="733">
        <v>0</v>
      </c>
    </row>
    <row r="29" spans="1:12" ht="15" customHeight="1">
      <c r="A29" s="639">
        <v>19</v>
      </c>
      <c r="B29" s="628" t="s">
        <v>688</v>
      </c>
      <c r="C29" s="733">
        <v>0</v>
      </c>
      <c r="D29" s="733">
        <v>78.02</v>
      </c>
      <c r="E29" s="733">
        <v>32.22</v>
      </c>
      <c r="F29" s="733">
        <v>34.07</v>
      </c>
      <c r="G29" s="733">
        <v>65.760000000000005</v>
      </c>
      <c r="H29" s="733">
        <v>65.760000000000005</v>
      </c>
      <c r="I29" s="733">
        <v>0</v>
      </c>
      <c r="J29" s="733">
        <v>0</v>
      </c>
      <c r="K29" s="733">
        <v>0</v>
      </c>
      <c r="L29" s="733">
        <v>0</v>
      </c>
    </row>
    <row r="30" spans="1:12" ht="15" customHeight="1">
      <c r="A30" s="639">
        <v>20</v>
      </c>
      <c r="B30" s="628" t="s">
        <v>689</v>
      </c>
      <c r="C30" s="733">
        <v>0</v>
      </c>
      <c r="D30" s="733">
        <v>0</v>
      </c>
      <c r="E30" s="733">
        <v>0</v>
      </c>
      <c r="F30" s="733">
        <v>0</v>
      </c>
      <c r="G30" s="733">
        <v>0</v>
      </c>
      <c r="H30" s="733">
        <v>0</v>
      </c>
      <c r="I30" s="733">
        <v>0</v>
      </c>
      <c r="J30" s="733">
        <v>0</v>
      </c>
      <c r="K30" s="733">
        <v>0</v>
      </c>
      <c r="L30" s="733">
        <v>0</v>
      </c>
    </row>
    <row r="31" spans="1:12" ht="15" customHeight="1">
      <c r="A31" s="639">
        <v>21</v>
      </c>
      <c r="B31" s="628" t="s">
        <v>690</v>
      </c>
      <c r="C31" s="733">
        <v>0</v>
      </c>
      <c r="D31" s="733">
        <v>0</v>
      </c>
      <c r="E31" s="733">
        <v>0</v>
      </c>
      <c r="F31" s="733">
        <v>0</v>
      </c>
      <c r="G31" s="733">
        <v>0</v>
      </c>
      <c r="H31" s="733">
        <v>0</v>
      </c>
      <c r="I31" s="733">
        <v>0</v>
      </c>
      <c r="J31" s="733">
        <v>0</v>
      </c>
      <c r="K31" s="733">
        <v>0</v>
      </c>
      <c r="L31" s="733">
        <v>0</v>
      </c>
    </row>
    <row r="32" spans="1:12" ht="15" customHeight="1">
      <c r="A32" s="639">
        <v>22</v>
      </c>
      <c r="B32" s="628" t="s">
        <v>691</v>
      </c>
      <c r="C32" s="733">
        <v>0</v>
      </c>
      <c r="D32" s="733">
        <v>0</v>
      </c>
      <c r="E32" s="733">
        <v>0</v>
      </c>
      <c r="F32" s="733">
        <v>0</v>
      </c>
      <c r="G32" s="733">
        <v>0</v>
      </c>
      <c r="H32" s="733">
        <v>0</v>
      </c>
      <c r="I32" s="733">
        <v>0</v>
      </c>
      <c r="J32" s="733">
        <v>0</v>
      </c>
      <c r="K32" s="733">
        <v>0</v>
      </c>
      <c r="L32" s="733">
        <v>0</v>
      </c>
    </row>
    <row r="33" spans="1:12" ht="15" customHeight="1">
      <c r="A33" s="639">
        <v>23</v>
      </c>
      <c r="B33" s="628" t="s">
        <v>692</v>
      </c>
      <c r="C33" s="733">
        <v>0</v>
      </c>
      <c r="D33" s="733">
        <v>0</v>
      </c>
      <c r="E33" s="733">
        <v>0</v>
      </c>
      <c r="F33" s="733">
        <v>0</v>
      </c>
      <c r="G33" s="733">
        <v>0</v>
      </c>
      <c r="H33" s="733">
        <v>0</v>
      </c>
      <c r="I33" s="733">
        <v>0</v>
      </c>
      <c r="J33" s="733">
        <v>0</v>
      </c>
      <c r="K33" s="733">
        <v>0</v>
      </c>
      <c r="L33" s="733">
        <v>0</v>
      </c>
    </row>
    <row r="34" spans="1:12" ht="15" customHeight="1">
      <c r="A34" s="639">
        <v>24</v>
      </c>
      <c r="B34" s="628" t="s">
        <v>715</v>
      </c>
      <c r="C34" s="733">
        <v>0</v>
      </c>
      <c r="D34" s="733">
        <v>0</v>
      </c>
      <c r="E34" s="733">
        <v>0</v>
      </c>
      <c r="F34" s="733">
        <v>0</v>
      </c>
      <c r="G34" s="733">
        <v>0</v>
      </c>
      <c r="H34" s="733">
        <v>0</v>
      </c>
      <c r="I34" s="733">
        <v>0</v>
      </c>
      <c r="J34" s="733">
        <v>0</v>
      </c>
      <c r="K34" s="733">
        <v>0</v>
      </c>
      <c r="L34" s="733">
        <v>0</v>
      </c>
    </row>
    <row r="35" spans="1:12" ht="15" customHeight="1">
      <c r="A35" s="639">
        <v>25</v>
      </c>
      <c r="B35" s="628" t="s">
        <v>693</v>
      </c>
      <c r="C35" s="733">
        <v>0</v>
      </c>
      <c r="D35" s="733">
        <v>0</v>
      </c>
      <c r="E35" s="733">
        <v>0</v>
      </c>
      <c r="F35" s="733">
        <v>0</v>
      </c>
      <c r="G35" s="733">
        <v>0</v>
      </c>
      <c r="H35" s="733">
        <v>0</v>
      </c>
      <c r="I35" s="733">
        <v>0</v>
      </c>
      <c r="J35" s="733">
        <v>0</v>
      </c>
      <c r="K35" s="733">
        <v>0</v>
      </c>
      <c r="L35" s="733">
        <v>0</v>
      </c>
    </row>
    <row r="36" spans="1:12" ht="15" customHeight="1">
      <c r="A36" s="639">
        <v>26</v>
      </c>
      <c r="B36" s="628" t="s">
        <v>694</v>
      </c>
      <c r="C36" s="733">
        <v>0</v>
      </c>
      <c r="D36" s="733">
        <v>0</v>
      </c>
      <c r="E36" s="733">
        <v>0</v>
      </c>
      <c r="F36" s="733">
        <v>0</v>
      </c>
      <c r="G36" s="733">
        <v>0</v>
      </c>
      <c r="H36" s="733">
        <v>0</v>
      </c>
      <c r="I36" s="733">
        <v>0</v>
      </c>
      <c r="J36" s="733">
        <v>0</v>
      </c>
      <c r="K36" s="733">
        <v>0</v>
      </c>
      <c r="L36" s="733">
        <v>0</v>
      </c>
    </row>
    <row r="37" spans="1:12" ht="15" customHeight="1">
      <c r="A37" s="639">
        <v>27</v>
      </c>
      <c r="B37" s="628" t="s">
        <v>695</v>
      </c>
      <c r="C37" s="733">
        <v>0</v>
      </c>
      <c r="D37" s="733">
        <v>0</v>
      </c>
      <c r="E37" s="733">
        <v>0</v>
      </c>
      <c r="F37" s="733">
        <v>0</v>
      </c>
      <c r="G37" s="733">
        <v>0</v>
      </c>
      <c r="H37" s="733">
        <v>0</v>
      </c>
      <c r="I37" s="733">
        <v>0</v>
      </c>
      <c r="J37" s="733">
        <v>0</v>
      </c>
      <c r="K37" s="733">
        <v>0</v>
      </c>
      <c r="L37" s="733">
        <v>0</v>
      </c>
    </row>
    <row r="38" spans="1:12" ht="15" customHeight="1">
      <c r="A38" s="639">
        <v>28</v>
      </c>
      <c r="B38" s="628" t="s">
        <v>696</v>
      </c>
      <c r="C38" s="733">
        <v>0</v>
      </c>
      <c r="D38" s="733">
        <v>0</v>
      </c>
      <c r="E38" s="733">
        <v>0</v>
      </c>
      <c r="F38" s="733">
        <v>0</v>
      </c>
      <c r="G38" s="733">
        <v>0</v>
      </c>
      <c r="H38" s="733">
        <v>0</v>
      </c>
      <c r="I38" s="733">
        <v>0</v>
      </c>
      <c r="J38" s="733">
        <v>0</v>
      </c>
      <c r="K38" s="733">
        <v>0</v>
      </c>
      <c r="L38" s="733">
        <v>0</v>
      </c>
    </row>
    <row r="39" spans="1:12" ht="15" customHeight="1">
      <c r="A39" s="639">
        <v>29</v>
      </c>
      <c r="B39" s="628" t="s">
        <v>716</v>
      </c>
      <c r="C39" s="733">
        <v>0</v>
      </c>
      <c r="D39" s="733">
        <v>0</v>
      </c>
      <c r="E39" s="733">
        <v>0</v>
      </c>
      <c r="F39" s="733">
        <v>0</v>
      </c>
      <c r="G39" s="733">
        <v>0</v>
      </c>
      <c r="H39" s="733">
        <v>0</v>
      </c>
      <c r="I39" s="733">
        <v>0</v>
      </c>
      <c r="J39" s="733">
        <v>0</v>
      </c>
      <c r="K39" s="733">
        <v>0</v>
      </c>
      <c r="L39" s="733">
        <v>0</v>
      </c>
    </row>
    <row r="40" spans="1:12" ht="15" customHeight="1">
      <c r="A40" s="639">
        <v>30</v>
      </c>
      <c r="B40" s="628" t="s">
        <v>697</v>
      </c>
      <c r="C40" s="733">
        <v>278.91000000000003</v>
      </c>
      <c r="D40" s="733">
        <v>135.59</v>
      </c>
      <c r="E40" s="733">
        <v>115.19</v>
      </c>
      <c r="F40" s="733">
        <v>55.99</v>
      </c>
      <c r="G40" s="733">
        <v>44.86</v>
      </c>
      <c r="H40" s="733">
        <v>44.96</v>
      </c>
      <c r="I40" s="733">
        <v>2.09</v>
      </c>
      <c r="J40" s="733">
        <v>1.02</v>
      </c>
      <c r="K40" s="733">
        <v>2.92</v>
      </c>
      <c r="L40" s="733">
        <v>1.4</v>
      </c>
    </row>
    <row r="41" spans="1:12" ht="15" customHeight="1">
      <c r="A41" s="639">
        <v>31</v>
      </c>
      <c r="B41" s="628" t="s">
        <v>698</v>
      </c>
      <c r="C41" s="733">
        <v>0</v>
      </c>
      <c r="D41" s="733">
        <v>0</v>
      </c>
      <c r="E41" s="733">
        <v>0</v>
      </c>
      <c r="F41" s="733">
        <v>0</v>
      </c>
      <c r="G41" s="733">
        <v>0</v>
      </c>
      <c r="H41" s="733">
        <v>0</v>
      </c>
      <c r="I41" s="733">
        <v>0</v>
      </c>
      <c r="J41" s="733">
        <v>0</v>
      </c>
      <c r="K41" s="733">
        <v>0</v>
      </c>
      <c r="L41" s="733">
        <v>0</v>
      </c>
    </row>
    <row r="42" spans="1:12" ht="15" customHeight="1">
      <c r="A42" s="639">
        <v>32</v>
      </c>
      <c r="B42" s="628" t="s">
        <v>699</v>
      </c>
      <c r="C42" s="733">
        <v>0</v>
      </c>
      <c r="D42" s="733">
        <v>0</v>
      </c>
      <c r="E42" s="733">
        <v>0</v>
      </c>
      <c r="F42" s="733">
        <v>0</v>
      </c>
      <c r="G42" s="733">
        <v>0</v>
      </c>
      <c r="H42" s="733">
        <v>0</v>
      </c>
      <c r="I42" s="733">
        <v>0</v>
      </c>
      <c r="J42" s="733">
        <v>0</v>
      </c>
      <c r="K42" s="733">
        <v>0</v>
      </c>
      <c r="L42" s="733">
        <v>0</v>
      </c>
    </row>
    <row r="43" spans="1:12" ht="15" customHeight="1">
      <c r="A43" s="639">
        <v>33</v>
      </c>
      <c r="B43" s="628" t="s">
        <v>700</v>
      </c>
      <c r="C43" s="733">
        <v>0</v>
      </c>
      <c r="D43" s="733">
        <v>0</v>
      </c>
      <c r="E43" s="733">
        <v>0</v>
      </c>
      <c r="F43" s="733">
        <v>0</v>
      </c>
      <c r="G43" s="733">
        <v>0</v>
      </c>
      <c r="H43" s="733">
        <v>0</v>
      </c>
      <c r="I43" s="733">
        <v>0</v>
      </c>
      <c r="J43" s="733">
        <v>0</v>
      </c>
      <c r="K43" s="733">
        <v>0</v>
      </c>
      <c r="L43" s="733">
        <v>0</v>
      </c>
    </row>
    <row r="44" spans="1:12" ht="15" customHeight="1">
      <c r="A44" s="639">
        <v>34</v>
      </c>
      <c r="B44" s="628" t="s">
        <v>701</v>
      </c>
      <c r="C44" s="733">
        <v>0</v>
      </c>
      <c r="D44" s="733">
        <v>0</v>
      </c>
      <c r="E44" s="733">
        <v>0</v>
      </c>
      <c r="F44" s="733">
        <v>0</v>
      </c>
      <c r="G44" s="733">
        <v>0</v>
      </c>
      <c r="H44" s="733">
        <v>0</v>
      </c>
      <c r="I44" s="733">
        <v>0</v>
      </c>
      <c r="J44" s="733">
        <v>0</v>
      </c>
      <c r="K44" s="733">
        <v>0</v>
      </c>
      <c r="L44" s="733">
        <v>0</v>
      </c>
    </row>
    <row r="45" spans="1:12" ht="15" customHeight="1">
      <c r="A45" s="639">
        <v>35</v>
      </c>
      <c r="B45" s="628" t="s">
        <v>702</v>
      </c>
      <c r="C45" s="733">
        <v>0</v>
      </c>
      <c r="D45" s="733">
        <v>0</v>
      </c>
      <c r="E45" s="733">
        <v>0</v>
      </c>
      <c r="F45" s="733">
        <v>0</v>
      </c>
      <c r="G45" s="733">
        <v>0</v>
      </c>
      <c r="H45" s="733">
        <v>0</v>
      </c>
      <c r="I45" s="733">
        <v>0</v>
      </c>
      <c r="J45" s="733">
        <v>0</v>
      </c>
      <c r="K45" s="733">
        <v>0</v>
      </c>
      <c r="L45" s="733">
        <v>0</v>
      </c>
    </row>
    <row r="46" spans="1:12" ht="15" customHeight="1">
      <c r="A46" s="639">
        <v>36</v>
      </c>
      <c r="B46" s="628" t="s">
        <v>717</v>
      </c>
      <c r="C46" s="733">
        <v>0</v>
      </c>
      <c r="D46" s="733">
        <v>0</v>
      </c>
      <c r="E46" s="733">
        <v>0</v>
      </c>
      <c r="F46" s="733">
        <v>0</v>
      </c>
      <c r="G46" s="733">
        <v>0</v>
      </c>
      <c r="H46" s="733">
        <v>0</v>
      </c>
      <c r="I46" s="733">
        <v>0</v>
      </c>
      <c r="J46" s="733">
        <v>0</v>
      </c>
      <c r="K46" s="733">
        <v>0</v>
      </c>
      <c r="L46" s="733">
        <v>0</v>
      </c>
    </row>
    <row r="47" spans="1:12" ht="15" customHeight="1">
      <c r="A47" s="639">
        <v>37</v>
      </c>
      <c r="B47" s="628" t="s">
        <v>703</v>
      </c>
      <c r="C47" s="733">
        <v>0</v>
      </c>
      <c r="D47" s="733">
        <v>0</v>
      </c>
      <c r="E47" s="733">
        <v>0</v>
      </c>
      <c r="F47" s="733">
        <v>0</v>
      </c>
      <c r="G47" s="733">
        <v>0</v>
      </c>
      <c r="H47" s="733">
        <v>0</v>
      </c>
      <c r="I47" s="733">
        <v>0</v>
      </c>
      <c r="J47" s="733">
        <v>0</v>
      </c>
      <c r="K47" s="733">
        <v>0</v>
      </c>
      <c r="L47" s="733">
        <v>0</v>
      </c>
    </row>
    <row r="48" spans="1:12" ht="15" customHeight="1">
      <c r="A48" s="639">
        <v>38</v>
      </c>
      <c r="B48" s="628" t="s">
        <v>704</v>
      </c>
      <c r="C48" s="733">
        <v>0</v>
      </c>
      <c r="D48" s="733">
        <v>0</v>
      </c>
      <c r="E48" s="733">
        <v>0</v>
      </c>
      <c r="F48" s="733">
        <v>0</v>
      </c>
      <c r="G48" s="733">
        <v>0</v>
      </c>
      <c r="H48" s="733">
        <v>0</v>
      </c>
      <c r="I48" s="733">
        <v>0</v>
      </c>
      <c r="J48" s="733">
        <v>0</v>
      </c>
      <c r="K48" s="733">
        <v>0</v>
      </c>
      <c r="L48" s="733">
        <v>0</v>
      </c>
    </row>
    <row r="49" spans="1:12" ht="15" customHeight="1">
      <c r="A49" s="639">
        <v>39</v>
      </c>
      <c r="B49" s="628" t="s">
        <v>705</v>
      </c>
      <c r="C49" s="733">
        <v>0</v>
      </c>
      <c r="D49" s="733">
        <v>0</v>
      </c>
      <c r="E49" s="733">
        <v>0</v>
      </c>
      <c r="F49" s="733">
        <v>0</v>
      </c>
      <c r="G49" s="733">
        <v>0</v>
      </c>
      <c r="H49" s="733">
        <v>0</v>
      </c>
      <c r="I49" s="733">
        <v>0</v>
      </c>
      <c r="J49" s="733">
        <v>0</v>
      </c>
      <c r="K49" s="733">
        <v>0</v>
      </c>
      <c r="L49" s="733">
        <v>0</v>
      </c>
    </row>
    <row r="50" spans="1:12" ht="15" customHeight="1">
      <c r="A50" s="639">
        <v>40</v>
      </c>
      <c r="B50" s="628" t="s">
        <v>706</v>
      </c>
      <c r="C50" s="733">
        <v>0</v>
      </c>
      <c r="D50" s="733">
        <v>0</v>
      </c>
      <c r="E50" s="733">
        <v>0</v>
      </c>
      <c r="F50" s="733">
        <v>0</v>
      </c>
      <c r="G50" s="733">
        <v>0</v>
      </c>
      <c r="H50" s="733">
        <v>0</v>
      </c>
      <c r="I50" s="733">
        <v>0</v>
      </c>
      <c r="J50" s="733">
        <v>0</v>
      </c>
      <c r="K50" s="733">
        <v>0</v>
      </c>
      <c r="L50" s="733">
        <v>0</v>
      </c>
    </row>
    <row r="51" spans="1:12" ht="15" customHeight="1">
      <c r="A51" s="639">
        <v>41</v>
      </c>
      <c r="B51" s="628" t="s">
        <v>707</v>
      </c>
      <c r="C51" s="733">
        <v>0</v>
      </c>
      <c r="D51" s="733">
        <v>0</v>
      </c>
      <c r="E51" s="733">
        <v>0</v>
      </c>
      <c r="F51" s="733">
        <v>0</v>
      </c>
      <c r="G51" s="733">
        <v>0</v>
      </c>
      <c r="H51" s="733">
        <v>0</v>
      </c>
      <c r="I51" s="733">
        <v>0</v>
      </c>
      <c r="J51" s="733">
        <v>0</v>
      </c>
      <c r="K51" s="733">
        <v>0</v>
      </c>
      <c r="L51" s="733">
        <v>0</v>
      </c>
    </row>
    <row r="52" spans="1:12" ht="15" customHeight="1">
      <c r="A52" s="639">
        <v>42</v>
      </c>
      <c r="B52" s="628" t="s">
        <v>708</v>
      </c>
      <c r="C52" s="733">
        <v>0</v>
      </c>
      <c r="D52" s="733">
        <v>0</v>
      </c>
      <c r="E52" s="733">
        <v>0</v>
      </c>
      <c r="F52" s="733">
        <v>0</v>
      </c>
      <c r="G52" s="733">
        <v>0</v>
      </c>
      <c r="H52" s="733">
        <v>0</v>
      </c>
      <c r="I52" s="733">
        <v>0</v>
      </c>
      <c r="J52" s="733">
        <v>0</v>
      </c>
      <c r="K52" s="733">
        <v>0</v>
      </c>
      <c r="L52" s="733">
        <v>0</v>
      </c>
    </row>
    <row r="53" spans="1:12" ht="15" customHeight="1">
      <c r="A53" s="639">
        <v>43</v>
      </c>
      <c r="B53" s="628" t="s">
        <v>709</v>
      </c>
      <c r="C53" s="733">
        <v>0</v>
      </c>
      <c r="D53" s="733">
        <v>0</v>
      </c>
      <c r="E53" s="733">
        <v>0</v>
      </c>
      <c r="F53" s="733">
        <v>0</v>
      </c>
      <c r="G53" s="733">
        <v>0</v>
      </c>
      <c r="H53" s="733">
        <v>0</v>
      </c>
      <c r="I53" s="733">
        <v>0</v>
      </c>
      <c r="J53" s="733">
        <v>0</v>
      </c>
      <c r="K53" s="733">
        <v>0</v>
      </c>
      <c r="L53" s="733">
        <v>0</v>
      </c>
    </row>
    <row r="54" spans="1:12" ht="15" customHeight="1">
      <c r="A54" s="639">
        <v>44</v>
      </c>
      <c r="B54" s="628" t="s">
        <v>710</v>
      </c>
      <c r="C54" s="733">
        <v>0</v>
      </c>
      <c r="D54" s="733">
        <v>0</v>
      </c>
      <c r="E54" s="733">
        <v>0</v>
      </c>
      <c r="F54" s="733">
        <v>0</v>
      </c>
      <c r="G54" s="733">
        <v>0</v>
      </c>
      <c r="H54" s="733">
        <v>0</v>
      </c>
      <c r="I54" s="733">
        <v>0</v>
      </c>
      <c r="J54" s="733">
        <v>0</v>
      </c>
      <c r="K54" s="733">
        <v>0</v>
      </c>
      <c r="L54" s="733">
        <v>0</v>
      </c>
    </row>
    <row r="55" spans="1:12" ht="15" customHeight="1">
      <c r="A55" s="639">
        <v>45</v>
      </c>
      <c r="B55" s="628" t="s">
        <v>711</v>
      </c>
      <c r="C55" s="733">
        <v>0</v>
      </c>
      <c r="D55" s="733">
        <v>0</v>
      </c>
      <c r="E55" s="733">
        <v>0</v>
      </c>
      <c r="F55" s="733">
        <v>0</v>
      </c>
      <c r="G55" s="733">
        <v>0</v>
      </c>
      <c r="H55" s="733">
        <v>0</v>
      </c>
      <c r="I55" s="733">
        <v>0</v>
      </c>
      <c r="J55" s="733">
        <v>0</v>
      </c>
      <c r="K55" s="733">
        <v>0</v>
      </c>
      <c r="L55" s="733">
        <v>0</v>
      </c>
    </row>
    <row r="56" spans="1:12" ht="15" customHeight="1">
      <c r="A56" s="639">
        <v>46</v>
      </c>
      <c r="B56" s="628" t="s">
        <v>712</v>
      </c>
      <c r="C56" s="733">
        <v>0</v>
      </c>
      <c r="D56" s="733">
        <v>0</v>
      </c>
      <c r="E56" s="733">
        <v>0</v>
      </c>
      <c r="F56" s="733">
        <v>0</v>
      </c>
      <c r="G56" s="733">
        <v>0</v>
      </c>
      <c r="H56" s="733">
        <v>0</v>
      </c>
      <c r="I56" s="733">
        <v>0</v>
      </c>
      <c r="J56" s="733">
        <v>0</v>
      </c>
      <c r="K56" s="733">
        <v>0</v>
      </c>
      <c r="L56" s="733">
        <v>0</v>
      </c>
    </row>
    <row r="57" spans="1:12" ht="15" customHeight="1">
      <c r="A57" s="639">
        <v>47</v>
      </c>
      <c r="B57" s="628" t="s">
        <v>713</v>
      </c>
      <c r="C57" s="733">
        <v>0</v>
      </c>
      <c r="D57" s="733">
        <v>0</v>
      </c>
      <c r="E57" s="733">
        <v>0</v>
      </c>
      <c r="F57" s="733">
        <v>0</v>
      </c>
      <c r="G57" s="733">
        <v>0</v>
      </c>
      <c r="H57" s="733">
        <v>0</v>
      </c>
      <c r="I57" s="733">
        <v>0</v>
      </c>
      <c r="J57" s="733">
        <v>0</v>
      </c>
      <c r="K57" s="733">
        <v>0</v>
      </c>
      <c r="L57" s="733">
        <v>0</v>
      </c>
    </row>
    <row r="58" spans="1:12" ht="15" customHeight="1">
      <c r="A58" s="639">
        <v>48</v>
      </c>
      <c r="B58" s="628" t="s">
        <v>718</v>
      </c>
      <c r="C58" s="733">
        <v>0</v>
      </c>
      <c r="D58" s="733">
        <v>0</v>
      </c>
      <c r="E58" s="733">
        <v>0</v>
      </c>
      <c r="F58" s="733">
        <v>0</v>
      </c>
      <c r="G58" s="733">
        <v>0</v>
      </c>
      <c r="H58" s="733">
        <v>0</v>
      </c>
      <c r="I58" s="733">
        <v>0</v>
      </c>
      <c r="J58" s="733">
        <v>0</v>
      </c>
      <c r="K58" s="733">
        <v>0</v>
      </c>
      <c r="L58" s="733">
        <v>0</v>
      </c>
    </row>
    <row r="59" spans="1:12" ht="15" customHeight="1">
      <c r="A59" s="639">
        <v>49</v>
      </c>
      <c r="B59" s="628" t="s">
        <v>719</v>
      </c>
      <c r="C59" s="733">
        <v>0</v>
      </c>
      <c r="D59" s="733">
        <v>0</v>
      </c>
      <c r="E59" s="733">
        <v>0</v>
      </c>
      <c r="F59" s="733">
        <v>0</v>
      </c>
      <c r="G59" s="733">
        <v>0</v>
      </c>
      <c r="H59" s="733">
        <v>0</v>
      </c>
      <c r="I59" s="733">
        <v>0</v>
      </c>
      <c r="J59" s="733">
        <v>0</v>
      </c>
      <c r="K59" s="733">
        <v>0</v>
      </c>
      <c r="L59" s="733">
        <v>0</v>
      </c>
    </row>
    <row r="60" spans="1:12" ht="15" customHeight="1">
      <c r="A60" s="639">
        <v>50</v>
      </c>
      <c r="B60" s="628" t="s">
        <v>714</v>
      </c>
      <c r="C60" s="733">
        <v>0</v>
      </c>
      <c r="D60" s="733">
        <v>0</v>
      </c>
      <c r="E60" s="733">
        <v>0</v>
      </c>
      <c r="F60" s="733">
        <v>0</v>
      </c>
      <c r="G60" s="733">
        <v>0</v>
      </c>
      <c r="H60" s="733">
        <v>0</v>
      </c>
      <c r="I60" s="733">
        <v>0</v>
      </c>
      <c r="J60" s="733">
        <v>0</v>
      </c>
      <c r="K60" s="733">
        <v>0</v>
      </c>
      <c r="L60" s="733">
        <v>0</v>
      </c>
    </row>
    <row r="61" spans="1:12" ht="15" customHeight="1">
      <c r="A61" s="639">
        <v>51</v>
      </c>
      <c r="B61" s="628" t="s">
        <v>720</v>
      </c>
      <c r="C61" s="733">
        <v>0</v>
      </c>
      <c r="D61" s="733">
        <v>0</v>
      </c>
      <c r="E61" s="733">
        <v>0</v>
      </c>
      <c r="F61" s="733">
        <v>0</v>
      </c>
      <c r="G61" s="733">
        <v>0</v>
      </c>
      <c r="H61" s="733">
        <v>0</v>
      </c>
      <c r="I61" s="733">
        <v>0</v>
      </c>
      <c r="J61" s="733">
        <v>0</v>
      </c>
      <c r="K61" s="733">
        <v>0</v>
      </c>
      <c r="L61" s="733">
        <v>0</v>
      </c>
    </row>
    <row r="62" spans="1:12" s="662" customFormat="1" ht="15" customHeight="1">
      <c r="A62" s="1445" t="s">
        <v>19</v>
      </c>
      <c r="B62" s="1446"/>
      <c r="C62" s="734">
        <f>SUM(C11:C61)</f>
        <v>315.79000000000002</v>
      </c>
      <c r="D62" s="734">
        <f t="shared" ref="D62:L62" si="0">SUM(D11:D61)</f>
        <v>236.47</v>
      </c>
      <c r="E62" s="734">
        <f t="shared" si="0"/>
        <v>227.1</v>
      </c>
      <c r="F62" s="734">
        <f t="shared" si="0"/>
        <v>138.37</v>
      </c>
      <c r="G62" s="734">
        <f t="shared" si="0"/>
        <v>186.02000000000004</v>
      </c>
      <c r="H62" s="734">
        <f t="shared" si="0"/>
        <v>181.30000000000004</v>
      </c>
      <c r="I62" s="734">
        <f t="shared" si="0"/>
        <v>3.03</v>
      </c>
      <c r="J62" s="734">
        <f t="shared" si="0"/>
        <v>1.3</v>
      </c>
      <c r="K62" s="734">
        <f t="shared" si="0"/>
        <v>4.0199999999999996</v>
      </c>
      <c r="L62" s="734">
        <f t="shared" si="0"/>
        <v>1.77</v>
      </c>
    </row>
    <row r="63" spans="1:12">
      <c r="A63" s="735"/>
      <c r="B63" s="736"/>
      <c r="C63" s="736"/>
      <c r="D63" s="731"/>
      <c r="E63" s="731"/>
      <c r="F63" s="731"/>
      <c r="G63" s="731"/>
      <c r="H63" s="731"/>
      <c r="I63" s="731"/>
      <c r="J63" s="731"/>
    </row>
    <row r="64" spans="1:12">
      <c r="A64" s="735"/>
      <c r="B64" s="736"/>
      <c r="C64" s="736"/>
      <c r="D64" s="731"/>
      <c r="E64" s="731"/>
      <c r="F64" s="731"/>
      <c r="G64" s="731"/>
      <c r="H64" s="731"/>
      <c r="I64" s="731"/>
      <c r="J64" s="731"/>
    </row>
    <row r="65" spans="1:11">
      <c r="A65" s="735"/>
      <c r="B65" s="736"/>
      <c r="C65" s="736"/>
      <c r="D65" s="731"/>
      <c r="E65" s="731"/>
      <c r="F65" s="731"/>
      <c r="G65" s="731"/>
      <c r="H65" s="731"/>
      <c r="I65" s="731"/>
      <c r="J65" s="731"/>
    </row>
    <row r="66" spans="1:11" ht="15.75" customHeight="1">
      <c r="A66" s="662" t="s">
        <v>12</v>
      </c>
      <c r="B66" s="662"/>
      <c r="C66" s="662"/>
      <c r="D66" s="662"/>
      <c r="E66" s="662"/>
      <c r="F66" s="662"/>
      <c r="G66" s="662"/>
      <c r="I66" s="1615" t="s">
        <v>13</v>
      </c>
      <c r="J66" s="1615"/>
    </row>
    <row r="67" spans="1:11" ht="12.75" customHeight="1">
      <c r="A67" s="1616" t="s">
        <v>669</v>
      </c>
      <c r="B67" s="1616"/>
      <c r="C67" s="1616"/>
      <c r="D67" s="1616"/>
      <c r="E67" s="1616"/>
      <c r="F67" s="1616"/>
      <c r="G67" s="1616"/>
      <c r="H67" s="1616"/>
      <c r="I67" s="1616"/>
      <c r="J67" s="1616"/>
    </row>
    <row r="68" spans="1:11" ht="12.75" customHeight="1">
      <c r="A68" s="737"/>
      <c r="B68" s="737"/>
      <c r="C68" s="737"/>
      <c r="D68" s="737"/>
      <c r="E68" s="737"/>
      <c r="F68" s="737"/>
      <c r="G68" s="737"/>
      <c r="H68" s="1615" t="s">
        <v>20</v>
      </c>
      <c r="I68" s="1615"/>
      <c r="J68" s="1615"/>
      <c r="K68" s="1615"/>
    </row>
    <row r="69" spans="1:11">
      <c r="A69" s="662"/>
      <c r="B69" s="662"/>
      <c r="C69" s="662"/>
      <c r="E69" s="662"/>
      <c r="H69" s="1617" t="s">
        <v>76</v>
      </c>
      <c r="I69" s="1617"/>
      <c r="J69" s="1617"/>
    </row>
    <row r="73" spans="1:11">
      <c r="A73" s="1613"/>
      <c r="B73" s="1613"/>
      <c r="C73" s="1613"/>
      <c r="D73" s="1613"/>
      <c r="E73" s="1613"/>
      <c r="F73" s="1613"/>
      <c r="G73" s="1613"/>
      <c r="H73" s="1613"/>
      <c r="I73" s="1613"/>
      <c r="J73" s="1613"/>
    </row>
    <row r="75" spans="1:11">
      <c r="A75" s="1613"/>
      <c r="B75" s="1613"/>
      <c r="C75" s="1613"/>
      <c r="D75" s="1613"/>
      <c r="E75" s="1613"/>
      <c r="F75" s="1613"/>
      <c r="G75" s="1613"/>
      <c r="H75" s="1613"/>
      <c r="I75" s="1613"/>
      <c r="J75" s="1613"/>
    </row>
  </sheetData>
  <autoFilter ref="A10:M62"/>
  <mergeCells count="21">
    <mergeCell ref="A73:J73"/>
    <mergeCell ref="A75:J75"/>
    <mergeCell ref="K8:L8"/>
    <mergeCell ref="A62:B62"/>
    <mergeCell ref="I66:J66"/>
    <mergeCell ref="A67:J67"/>
    <mergeCell ref="H68:K68"/>
    <mergeCell ref="H69:J69"/>
    <mergeCell ref="A8:A9"/>
    <mergeCell ref="B8:B9"/>
    <mergeCell ref="C8:D8"/>
    <mergeCell ref="E8:F8"/>
    <mergeCell ref="G8:H8"/>
    <mergeCell ref="I8:J8"/>
    <mergeCell ref="A7:C7"/>
    <mergeCell ref="J7:L7"/>
    <mergeCell ref="E1:I1"/>
    <mergeCell ref="K1:L1"/>
    <mergeCell ref="A2:L2"/>
    <mergeCell ref="A3:L3"/>
    <mergeCell ref="A5:L5"/>
  </mergeCells>
  <printOptions horizontalCentered="1"/>
  <pageMargins left="0.22" right="0.16" top="0.3" bottom="0.16" header="0.31496062992126" footer="0.21"/>
  <pageSetup paperSize="9" orientation="landscape" r:id="rId1"/>
  <rowBreaks count="1" manualBreakCount="1">
    <brk id="35" max="11" man="1"/>
  </rowBreaks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75"/>
  <sheetViews>
    <sheetView view="pageBreakPreview" zoomScaleSheetLayoutView="100" workbookViewId="0">
      <pane xSplit="2" ySplit="10" topLeftCell="C11" activePane="bottomRight" state="frozen"/>
      <selection activeCell="F66" sqref="F66"/>
      <selection pane="topRight" activeCell="F66" sqref="F66"/>
      <selection pane="bottomLeft" activeCell="F66" sqref="F66"/>
      <selection pane="bottomRight" activeCell="I14" sqref="I14"/>
    </sheetView>
  </sheetViews>
  <sheetFormatPr defaultColWidth="9.140625" defaultRowHeight="12.75"/>
  <cols>
    <col min="1" max="1" width="6.42578125" style="728" customWidth="1"/>
    <col min="2" max="2" width="14.5703125" style="728" customWidth="1"/>
    <col min="3" max="3" width="11" style="728" customWidth="1"/>
    <col min="4" max="4" width="10" style="728" customWidth="1"/>
    <col min="5" max="5" width="11.85546875" style="728" customWidth="1"/>
    <col min="6" max="6" width="12.140625" style="728" customWidth="1"/>
    <col min="7" max="7" width="13.28515625" style="728" customWidth="1"/>
    <col min="8" max="8" width="14.5703125" style="728" customWidth="1"/>
    <col min="9" max="9" width="12" style="728" customWidth="1"/>
    <col min="10" max="10" width="13.140625" style="728" customWidth="1"/>
    <col min="11" max="11" width="10.85546875" style="728" customWidth="1"/>
    <col min="12" max="12" width="10.7109375" style="728" customWidth="1"/>
    <col min="13" max="16384" width="9.140625" style="728"/>
  </cols>
  <sheetData>
    <row r="1" spans="1:16" s="657" customFormat="1">
      <c r="E1" s="1608"/>
      <c r="F1" s="1608"/>
      <c r="G1" s="1608"/>
      <c r="H1" s="1608"/>
      <c r="I1" s="1608"/>
      <c r="K1" s="1609" t="s">
        <v>667</v>
      </c>
      <c r="L1" s="1609"/>
    </row>
    <row r="2" spans="1:16" s="657" customFormat="1" ht="15">
      <c r="A2" s="1610" t="s">
        <v>0</v>
      </c>
      <c r="B2" s="1610"/>
      <c r="C2" s="1610"/>
      <c r="D2" s="1610"/>
      <c r="E2" s="1610"/>
      <c r="F2" s="1610"/>
      <c r="G2" s="1610"/>
      <c r="H2" s="1610"/>
      <c r="I2" s="1610"/>
      <c r="J2" s="1610"/>
      <c r="K2" s="1610"/>
      <c r="L2" s="1610"/>
    </row>
    <row r="3" spans="1:16" s="657" customFormat="1" ht="20.25">
      <c r="A3" s="1611" t="s">
        <v>546</v>
      </c>
      <c r="B3" s="1611"/>
      <c r="C3" s="1611"/>
      <c r="D3" s="1611"/>
      <c r="E3" s="1611"/>
      <c r="F3" s="1611"/>
      <c r="G3" s="1611"/>
      <c r="H3" s="1611"/>
      <c r="I3" s="1611"/>
      <c r="J3" s="1611"/>
      <c r="K3" s="1611"/>
      <c r="L3" s="1611"/>
    </row>
    <row r="4" spans="1:16" s="657" customFormat="1" ht="14.25" customHeight="1"/>
    <row r="5" spans="1:16" ht="16.5" customHeight="1">
      <c r="A5" s="1612" t="s">
        <v>668</v>
      </c>
      <c r="B5" s="1612"/>
      <c r="C5" s="1612"/>
      <c r="D5" s="1612"/>
      <c r="E5" s="1612"/>
      <c r="F5" s="1612"/>
      <c r="G5" s="1612"/>
      <c r="H5" s="1612"/>
      <c r="I5" s="1612"/>
      <c r="J5" s="1612"/>
      <c r="K5" s="1612"/>
      <c r="L5" s="1612"/>
    </row>
    <row r="6" spans="1:16">
      <c r="A6" s="729"/>
      <c r="B6" s="729"/>
      <c r="C6" s="729"/>
      <c r="D6" s="729"/>
      <c r="E6" s="729"/>
      <c r="F6" s="729"/>
      <c r="G6" s="729"/>
      <c r="H6" s="729"/>
      <c r="I6" s="729"/>
      <c r="J6" s="729"/>
    </row>
    <row r="7" spans="1:16">
      <c r="A7" s="1227" t="s">
        <v>745</v>
      </c>
      <c r="B7" s="1227"/>
      <c r="C7" s="1227"/>
      <c r="I7" s="730"/>
      <c r="J7" s="1607" t="s">
        <v>747</v>
      </c>
      <c r="K7" s="1607"/>
      <c r="L7" s="1607"/>
    </row>
    <row r="8" spans="1:16">
      <c r="A8" s="1618" t="s">
        <v>2</v>
      </c>
      <c r="B8" s="1618" t="s">
        <v>40</v>
      </c>
      <c r="C8" s="1614" t="s">
        <v>661</v>
      </c>
      <c r="D8" s="1614"/>
      <c r="E8" s="1614" t="s">
        <v>118</v>
      </c>
      <c r="F8" s="1614"/>
      <c r="G8" s="1614" t="s">
        <v>662</v>
      </c>
      <c r="H8" s="1614"/>
      <c r="I8" s="1614" t="s">
        <v>119</v>
      </c>
      <c r="J8" s="1614"/>
      <c r="K8" s="1614" t="s">
        <v>120</v>
      </c>
      <c r="L8" s="1614"/>
      <c r="O8" s="738"/>
      <c r="P8" s="731"/>
    </row>
    <row r="9" spans="1:16" ht="44.25" customHeight="1">
      <c r="A9" s="1618"/>
      <c r="B9" s="1618"/>
      <c r="C9" s="661" t="s">
        <v>663</v>
      </c>
      <c r="D9" s="661" t="s">
        <v>664</v>
      </c>
      <c r="E9" s="661" t="s">
        <v>665</v>
      </c>
      <c r="F9" s="661" t="s">
        <v>666</v>
      </c>
      <c r="G9" s="661" t="s">
        <v>665</v>
      </c>
      <c r="H9" s="661" t="s">
        <v>666</v>
      </c>
      <c r="I9" s="661" t="s">
        <v>663</v>
      </c>
      <c r="J9" s="661" t="s">
        <v>664</v>
      </c>
      <c r="K9" s="661" t="s">
        <v>663</v>
      </c>
      <c r="L9" s="661" t="s">
        <v>664</v>
      </c>
    </row>
    <row r="10" spans="1:16">
      <c r="A10" s="732">
        <v>1</v>
      </c>
      <c r="B10" s="732">
        <v>2</v>
      </c>
      <c r="C10" s="732">
        <v>3</v>
      </c>
      <c r="D10" s="732">
        <v>4</v>
      </c>
      <c r="E10" s="732">
        <v>5</v>
      </c>
      <c r="F10" s="732">
        <v>6</v>
      </c>
      <c r="G10" s="732">
        <v>7</v>
      </c>
      <c r="H10" s="732">
        <v>8</v>
      </c>
      <c r="I10" s="732">
        <v>9</v>
      </c>
      <c r="J10" s="732">
        <v>10</v>
      </c>
      <c r="K10" s="732">
        <v>11</v>
      </c>
      <c r="L10" s="732">
        <v>12</v>
      </c>
    </row>
    <row r="11" spans="1:16" s="739" customFormat="1" ht="15" customHeight="1">
      <c r="A11" s="639">
        <v>1</v>
      </c>
      <c r="B11" s="628" t="s">
        <v>670</v>
      </c>
      <c r="C11" s="733">
        <v>0</v>
      </c>
      <c r="D11" s="733">
        <v>0</v>
      </c>
      <c r="E11" s="733">
        <v>0</v>
      </c>
      <c r="F11" s="733">
        <v>0</v>
      </c>
      <c r="G11" s="733">
        <v>0</v>
      </c>
      <c r="H11" s="733">
        <v>0</v>
      </c>
      <c r="I11" s="733">
        <v>0</v>
      </c>
      <c r="J11" s="733">
        <v>0</v>
      </c>
      <c r="K11" s="733">
        <v>0</v>
      </c>
      <c r="L11" s="733">
        <v>0</v>
      </c>
    </row>
    <row r="12" spans="1:16" s="739" customFormat="1" ht="15" customHeight="1">
      <c r="A12" s="639">
        <v>2</v>
      </c>
      <c r="B12" s="628" t="s">
        <v>671</v>
      </c>
      <c r="C12" s="733">
        <v>0</v>
      </c>
      <c r="D12" s="733">
        <v>0</v>
      </c>
      <c r="E12" s="733">
        <v>0</v>
      </c>
      <c r="F12" s="733">
        <v>0</v>
      </c>
      <c r="G12" s="733">
        <v>0</v>
      </c>
      <c r="H12" s="733">
        <v>0</v>
      </c>
      <c r="I12" s="733">
        <v>0</v>
      </c>
      <c r="J12" s="733">
        <v>0</v>
      </c>
      <c r="K12" s="733">
        <v>0</v>
      </c>
      <c r="L12" s="733">
        <v>0</v>
      </c>
    </row>
    <row r="13" spans="1:16" s="739" customFormat="1" ht="15" customHeight="1">
      <c r="A13" s="639">
        <v>3</v>
      </c>
      <c r="B13" s="628" t="s">
        <v>844</v>
      </c>
      <c r="C13" s="733">
        <v>0</v>
      </c>
      <c r="D13" s="733">
        <v>0</v>
      </c>
      <c r="E13" s="733">
        <v>0</v>
      </c>
      <c r="F13" s="733">
        <v>0</v>
      </c>
      <c r="G13" s="733">
        <v>0</v>
      </c>
      <c r="H13" s="733">
        <v>0</v>
      </c>
      <c r="I13" s="733">
        <v>0</v>
      </c>
      <c r="J13" s="733">
        <v>0</v>
      </c>
      <c r="K13" s="733">
        <v>0</v>
      </c>
      <c r="L13" s="733">
        <v>0</v>
      </c>
    </row>
    <row r="14" spans="1:16" s="739" customFormat="1" ht="15" customHeight="1">
      <c r="A14" s="639">
        <v>4</v>
      </c>
      <c r="B14" s="628" t="s">
        <v>673</v>
      </c>
      <c r="C14" s="733">
        <v>0</v>
      </c>
      <c r="D14" s="733">
        <v>0</v>
      </c>
      <c r="E14" s="733">
        <v>0</v>
      </c>
      <c r="F14" s="733">
        <v>0</v>
      </c>
      <c r="G14" s="733">
        <v>0</v>
      </c>
      <c r="H14" s="733">
        <v>0</v>
      </c>
      <c r="I14" s="733">
        <v>0</v>
      </c>
      <c r="J14" s="733">
        <v>0</v>
      </c>
      <c r="K14" s="733">
        <v>0</v>
      </c>
      <c r="L14" s="733">
        <v>0</v>
      </c>
    </row>
    <row r="15" spans="1:16" s="739" customFormat="1" ht="15" customHeight="1">
      <c r="A15" s="639">
        <v>5</v>
      </c>
      <c r="B15" s="628" t="s">
        <v>674</v>
      </c>
      <c r="C15" s="733">
        <v>0</v>
      </c>
      <c r="D15" s="733">
        <v>0</v>
      </c>
      <c r="E15" s="733">
        <v>0</v>
      </c>
      <c r="F15" s="733">
        <v>0</v>
      </c>
      <c r="G15" s="733">
        <v>0</v>
      </c>
      <c r="H15" s="733">
        <v>0</v>
      </c>
      <c r="I15" s="733">
        <v>0</v>
      </c>
      <c r="J15" s="733">
        <v>0</v>
      </c>
      <c r="K15" s="733">
        <v>0</v>
      </c>
      <c r="L15" s="733">
        <v>0</v>
      </c>
    </row>
    <row r="16" spans="1:16" ht="15" customHeight="1">
      <c r="A16" s="639">
        <v>6</v>
      </c>
      <c r="B16" s="628" t="s">
        <v>675</v>
      </c>
      <c r="C16" s="733">
        <v>3.5</v>
      </c>
      <c r="D16" s="733">
        <v>1.05</v>
      </c>
      <c r="E16" s="733">
        <v>50.72</v>
      </c>
      <c r="F16" s="733">
        <v>15.21</v>
      </c>
      <c r="G16" s="733">
        <v>9</v>
      </c>
      <c r="H16" s="733">
        <v>4.5</v>
      </c>
      <c r="I16" s="733">
        <v>0.92</v>
      </c>
      <c r="J16" s="733">
        <v>0.28000000000000003</v>
      </c>
      <c r="K16" s="733">
        <v>1.1499999999999999</v>
      </c>
      <c r="L16" s="733">
        <v>0.38</v>
      </c>
    </row>
    <row r="17" spans="1:12" s="739" customFormat="1" ht="15" customHeight="1">
      <c r="A17" s="639">
        <v>7</v>
      </c>
      <c r="B17" s="628" t="s">
        <v>676</v>
      </c>
      <c r="C17" s="733">
        <v>0</v>
      </c>
      <c r="D17" s="733">
        <v>0</v>
      </c>
      <c r="E17" s="733">
        <v>0</v>
      </c>
      <c r="F17" s="733">
        <v>0</v>
      </c>
      <c r="G17" s="733">
        <v>0</v>
      </c>
      <c r="H17" s="733">
        <v>0</v>
      </c>
      <c r="I17" s="733">
        <v>0</v>
      </c>
      <c r="J17" s="733">
        <v>0</v>
      </c>
      <c r="K17" s="733">
        <v>0</v>
      </c>
      <c r="L17" s="733">
        <v>0</v>
      </c>
    </row>
    <row r="18" spans="1:12" s="739" customFormat="1" ht="15" customHeight="1">
      <c r="A18" s="639">
        <v>8</v>
      </c>
      <c r="B18" s="628" t="s">
        <v>677</v>
      </c>
      <c r="C18" s="733">
        <v>0</v>
      </c>
      <c r="D18" s="733">
        <v>0</v>
      </c>
      <c r="E18" s="733">
        <v>0</v>
      </c>
      <c r="F18" s="733">
        <v>0</v>
      </c>
      <c r="G18" s="733">
        <v>0</v>
      </c>
      <c r="H18" s="733">
        <v>0</v>
      </c>
      <c r="I18" s="733">
        <v>0</v>
      </c>
      <c r="J18" s="733">
        <v>0</v>
      </c>
      <c r="K18" s="733">
        <v>0</v>
      </c>
      <c r="L18" s="733">
        <v>0</v>
      </c>
    </row>
    <row r="19" spans="1:12" s="739" customFormat="1" ht="15" customHeight="1">
      <c r="A19" s="639">
        <v>9</v>
      </c>
      <c r="B19" s="628" t="s">
        <v>678</v>
      </c>
      <c r="C19" s="733">
        <v>0</v>
      </c>
      <c r="D19" s="733">
        <v>0</v>
      </c>
      <c r="E19" s="733">
        <v>0</v>
      </c>
      <c r="F19" s="733">
        <v>0</v>
      </c>
      <c r="G19" s="733">
        <v>0</v>
      </c>
      <c r="H19" s="733">
        <v>0</v>
      </c>
      <c r="I19" s="733">
        <v>0</v>
      </c>
      <c r="J19" s="733">
        <v>0</v>
      </c>
      <c r="K19" s="733">
        <v>0</v>
      </c>
      <c r="L19" s="733">
        <v>0</v>
      </c>
    </row>
    <row r="20" spans="1:12" s="739" customFormat="1" ht="15" customHeight="1">
      <c r="A20" s="639">
        <v>10</v>
      </c>
      <c r="B20" s="628" t="s">
        <v>679</v>
      </c>
      <c r="C20" s="733">
        <v>0</v>
      </c>
      <c r="D20" s="733">
        <v>0</v>
      </c>
      <c r="E20" s="733">
        <v>0</v>
      </c>
      <c r="F20" s="733">
        <v>0</v>
      </c>
      <c r="G20" s="733">
        <v>0</v>
      </c>
      <c r="H20" s="733">
        <v>0</v>
      </c>
      <c r="I20" s="733">
        <v>0</v>
      </c>
      <c r="J20" s="733">
        <v>0</v>
      </c>
      <c r="K20" s="733">
        <v>0</v>
      </c>
      <c r="L20" s="733">
        <v>0</v>
      </c>
    </row>
    <row r="21" spans="1:12" s="739" customFormat="1" ht="15" customHeight="1">
      <c r="A21" s="639">
        <v>11</v>
      </c>
      <c r="B21" s="628" t="s">
        <v>680</v>
      </c>
      <c r="C21" s="733">
        <v>0</v>
      </c>
      <c r="D21" s="733">
        <v>0</v>
      </c>
      <c r="E21" s="733">
        <v>0</v>
      </c>
      <c r="F21" s="733">
        <v>0</v>
      </c>
      <c r="G21" s="733">
        <v>0</v>
      </c>
      <c r="H21" s="733">
        <v>0</v>
      </c>
      <c r="I21" s="733">
        <v>0</v>
      </c>
      <c r="J21" s="733">
        <v>0</v>
      </c>
      <c r="K21" s="733">
        <v>0</v>
      </c>
      <c r="L21" s="733">
        <v>0</v>
      </c>
    </row>
    <row r="22" spans="1:12" s="739" customFormat="1" ht="15" customHeight="1">
      <c r="A22" s="639">
        <v>12</v>
      </c>
      <c r="B22" s="628" t="s">
        <v>681</v>
      </c>
      <c r="C22" s="733">
        <v>0</v>
      </c>
      <c r="D22" s="733">
        <v>0</v>
      </c>
      <c r="E22" s="733">
        <v>0</v>
      </c>
      <c r="F22" s="733">
        <v>0</v>
      </c>
      <c r="G22" s="733">
        <v>0</v>
      </c>
      <c r="H22" s="733">
        <v>0</v>
      </c>
      <c r="I22" s="733">
        <v>0</v>
      </c>
      <c r="J22" s="733">
        <v>0</v>
      </c>
      <c r="K22" s="733">
        <v>0</v>
      </c>
      <c r="L22" s="733">
        <v>0</v>
      </c>
    </row>
    <row r="23" spans="1:12" s="739" customFormat="1" ht="15" customHeight="1">
      <c r="A23" s="639">
        <v>13</v>
      </c>
      <c r="B23" s="628" t="s">
        <v>682</v>
      </c>
      <c r="C23" s="733">
        <v>0</v>
      </c>
      <c r="D23" s="733">
        <v>0</v>
      </c>
      <c r="E23" s="733">
        <v>0</v>
      </c>
      <c r="F23" s="733">
        <v>0</v>
      </c>
      <c r="G23" s="733">
        <v>0</v>
      </c>
      <c r="H23" s="733">
        <v>0</v>
      </c>
      <c r="I23" s="733">
        <v>0</v>
      </c>
      <c r="J23" s="733">
        <v>0</v>
      </c>
      <c r="K23" s="733">
        <v>0</v>
      </c>
      <c r="L23" s="733">
        <v>0</v>
      </c>
    </row>
    <row r="24" spans="1:12" ht="15" customHeight="1">
      <c r="A24" s="639">
        <v>14</v>
      </c>
      <c r="B24" s="628" t="s">
        <v>683</v>
      </c>
      <c r="C24" s="733">
        <v>32.299999999999997</v>
      </c>
      <c r="D24" s="733">
        <v>21.03</v>
      </c>
      <c r="E24" s="733">
        <v>13.31</v>
      </c>
      <c r="F24" s="733">
        <v>8.66</v>
      </c>
      <c r="G24" s="733">
        <v>3.86</v>
      </c>
      <c r="H24" s="733">
        <v>3.86</v>
      </c>
      <c r="I24" s="733">
        <v>0.24</v>
      </c>
      <c r="J24" s="733">
        <v>0.16</v>
      </c>
      <c r="K24" s="733">
        <v>0.33</v>
      </c>
      <c r="L24" s="733">
        <v>0.24</v>
      </c>
    </row>
    <row r="25" spans="1:12" s="739" customFormat="1" ht="15" customHeight="1">
      <c r="A25" s="639">
        <v>15</v>
      </c>
      <c r="B25" s="628" t="s">
        <v>684</v>
      </c>
      <c r="C25" s="733">
        <v>0</v>
      </c>
      <c r="D25" s="733">
        <v>0</v>
      </c>
      <c r="E25" s="733">
        <v>0</v>
      </c>
      <c r="F25" s="733">
        <v>0</v>
      </c>
      <c r="G25" s="733">
        <v>0</v>
      </c>
      <c r="H25" s="733">
        <v>0</v>
      </c>
      <c r="I25" s="733">
        <v>0</v>
      </c>
      <c r="J25" s="733">
        <v>0</v>
      </c>
      <c r="K25" s="733">
        <v>0</v>
      </c>
      <c r="L25" s="733">
        <v>0</v>
      </c>
    </row>
    <row r="26" spans="1:12" s="739" customFormat="1" ht="15" customHeight="1">
      <c r="A26" s="639">
        <v>16</v>
      </c>
      <c r="B26" s="628" t="s">
        <v>685</v>
      </c>
      <c r="C26" s="733">
        <v>0</v>
      </c>
      <c r="D26" s="733">
        <v>0</v>
      </c>
      <c r="E26" s="733">
        <v>0</v>
      </c>
      <c r="F26" s="733">
        <v>0</v>
      </c>
      <c r="G26" s="733">
        <v>0</v>
      </c>
      <c r="H26" s="733">
        <v>0</v>
      </c>
      <c r="I26" s="733">
        <v>0</v>
      </c>
      <c r="J26" s="733">
        <v>0</v>
      </c>
      <c r="K26" s="733">
        <v>0</v>
      </c>
      <c r="L26" s="733">
        <v>0</v>
      </c>
    </row>
    <row r="27" spans="1:12" s="739" customFormat="1" ht="15" customHeight="1">
      <c r="A27" s="639">
        <v>17</v>
      </c>
      <c r="B27" s="628" t="s">
        <v>686</v>
      </c>
      <c r="C27" s="733">
        <v>0</v>
      </c>
      <c r="D27" s="733">
        <v>0</v>
      </c>
      <c r="E27" s="733">
        <v>0</v>
      </c>
      <c r="F27" s="733">
        <v>0</v>
      </c>
      <c r="G27" s="733">
        <v>0</v>
      </c>
      <c r="H27" s="733">
        <v>0</v>
      </c>
      <c r="I27" s="733">
        <v>0</v>
      </c>
      <c r="J27" s="733">
        <v>0</v>
      </c>
      <c r="K27" s="733">
        <v>0</v>
      </c>
      <c r="L27" s="733">
        <v>0</v>
      </c>
    </row>
    <row r="28" spans="1:12" s="739" customFormat="1" ht="15" customHeight="1">
      <c r="A28" s="639">
        <v>18</v>
      </c>
      <c r="B28" s="628" t="s">
        <v>687</v>
      </c>
      <c r="C28" s="733">
        <v>0</v>
      </c>
      <c r="D28" s="733">
        <v>0</v>
      </c>
      <c r="E28" s="733">
        <v>0</v>
      </c>
      <c r="F28" s="733">
        <v>0</v>
      </c>
      <c r="G28" s="733">
        <v>0</v>
      </c>
      <c r="H28" s="733">
        <v>0</v>
      </c>
      <c r="I28" s="733">
        <v>0</v>
      </c>
      <c r="J28" s="733">
        <v>0</v>
      </c>
      <c r="K28" s="733">
        <v>0</v>
      </c>
      <c r="L28" s="733">
        <v>0</v>
      </c>
    </row>
    <row r="29" spans="1:12" ht="15" customHeight="1">
      <c r="A29" s="639">
        <v>19</v>
      </c>
      <c r="B29" s="628" t="s">
        <v>688</v>
      </c>
      <c r="C29" s="733">
        <v>0</v>
      </c>
      <c r="D29" s="733">
        <v>63.56</v>
      </c>
      <c r="E29" s="733">
        <v>26.19</v>
      </c>
      <c r="F29" s="733">
        <v>21.29</v>
      </c>
      <c r="G29" s="733">
        <v>39.869999999999997</v>
      </c>
      <c r="H29" s="733">
        <v>39.869999999999997</v>
      </c>
      <c r="I29" s="733">
        <v>0</v>
      </c>
      <c r="J29" s="733">
        <v>0</v>
      </c>
      <c r="K29" s="733">
        <v>0</v>
      </c>
      <c r="L29" s="733">
        <v>0</v>
      </c>
    </row>
    <row r="30" spans="1:12" s="739" customFormat="1" ht="15" customHeight="1">
      <c r="A30" s="639">
        <v>20</v>
      </c>
      <c r="B30" s="628" t="s">
        <v>689</v>
      </c>
      <c r="C30" s="733">
        <v>0</v>
      </c>
      <c r="D30" s="733">
        <v>0</v>
      </c>
      <c r="E30" s="733">
        <v>0</v>
      </c>
      <c r="F30" s="733">
        <v>0</v>
      </c>
      <c r="G30" s="733">
        <v>0</v>
      </c>
      <c r="H30" s="733">
        <v>0</v>
      </c>
      <c r="I30" s="733">
        <v>0</v>
      </c>
      <c r="J30" s="733">
        <v>0</v>
      </c>
      <c r="K30" s="733">
        <v>0</v>
      </c>
      <c r="L30" s="733">
        <v>0</v>
      </c>
    </row>
    <row r="31" spans="1:12" s="739" customFormat="1" ht="15" customHeight="1">
      <c r="A31" s="639">
        <v>21</v>
      </c>
      <c r="B31" s="628" t="s">
        <v>690</v>
      </c>
      <c r="C31" s="733">
        <v>0</v>
      </c>
      <c r="D31" s="733">
        <v>0</v>
      </c>
      <c r="E31" s="733">
        <v>0</v>
      </c>
      <c r="F31" s="733">
        <v>0</v>
      </c>
      <c r="G31" s="733">
        <v>0</v>
      </c>
      <c r="H31" s="733">
        <v>0</v>
      </c>
      <c r="I31" s="733">
        <v>0</v>
      </c>
      <c r="J31" s="733">
        <v>0</v>
      </c>
      <c r="K31" s="733">
        <v>0</v>
      </c>
      <c r="L31" s="733">
        <v>0</v>
      </c>
    </row>
    <row r="32" spans="1:12" s="739" customFormat="1" ht="15" customHeight="1">
      <c r="A32" s="639">
        <v>22</v>
      </c>
      <c r="B32" s="628" t="s">
        <v>691</v>
      </c>
      <c r="C32" s="733">
        <v>0</v>
      </c>
      <c r="D32" s="733">
        <v>0</v>
      </c>
      <c r="E32" s="733">
        <v>0</v>
      </c>
      <c r="F32" s="733">
        <v>0</v>
      </c>
      <c r="G32" s="733">
        <v>0</v>
      </c>
      <c r="H32" s="733">
        <v>0</v>
      </c>
      <c r="I32" s="733">
        <v>0</v>
      </c>
      <c r="J32" s="733">
        <v>0</v>
      </c>
      <c r="K32" s="733">
        <v>0</v>
      </c>
      <c r="L32" s="733">
        <v>0</v>
      </c>
    </row>
    <row r="33" spans="1:12" s="739" customFormat="1" ht="15" customHeight="1">
      <c r="A33" s="639">
        <v>23</v>
      </c>
      <c r="B33" s="628" t="s">
        <v>692</v>
      </c>
      <c r="C33" s="733">
        <v>0</v>
      </c>
      <c r="D33" s="733">
        <v>0</v>
      </c>
      <c r="E33" s="733">
        <v>0</v>
      </c>
      <c r="F33" s="733">
        <v>0</v>
      </c>
      <c r="G33" s="733">
        <v>0</v>
      </c>
      <c r="H33" s="733">
        <v>0</v>
      </c>
      <c r="I33" s="733">
        <v>0</v>
      </c>
      <c r="J33" s="733">
        <v>0</v>
      </c>
      <c r="K33" s="733">
        <v>0</v>
      </c>
      <c r="L33" s="733">
        <v>0</v>
      </c>
    </row>
    <row r="34" spans="1:12" s="739" customFormat="1" ht="15" customHeight="1">
      <c r="A34" s="639">
        <v>24</v>
      </c>
      <c r="B34" s="628" t="s">
        <v>715</v>
      </c>
      <c r="C34" s="733">
        <v>0</v>
      </c>
      <c r="D34" s="733">
        <v>0</v>
      </c>
      <c r="E34" s="733">
        <v>0</v>
      </c>
      <c r="F34" s="733">
        <v>0</v>
      </c>
      <c r="G34" s="733">
        <v>0</v>
      </c>
      <c r="H34" s="733">
        <v>0</v>
      </c>
      <c r="I34" s="733">
        <v>0</v>
      </c>
      <c r="J34" s="733">
        <v>0</v>
      </c>
      <c r="K34" s="733">
        <v>0</v>
      </c>
      <c r="L34" s="733">
        <v>0</v>
      </c>
    </row>
    <row r="35" spans="1:12" s="739" customFormat="1" ht="15" customHeight="1">
      <c r="A35" s="639">
        <v>25</v>
      </c>
      <c r="B35" s="628" t="s">
        <v>693</v>
      </c>
      <c r="C35" s="733">
        <v>0</v>
      </c>
      <c r="D35" s="733">
        <v>0</v>
      </c>
      <c r="E35" s="733">
        <v>0</v>
      </c>
      <c r="F35" s="733">
        <v>0</v>
      </c>
      <c r="G35" s="733">
        <v>0</v>
      </c>
      <c r="H35" s="733">
        <v>0</v>
      </c>
      <c r="I35" s="733">
        <v>0</v>
      </c>
      <c r="J35" s="733">
        <v>0</v>
      </c>
      <c r="K35" s="733">
        <v>0</v>
      </c>
      <c r="L35" s="733">
        <v>0</v>
      </c>
    </row>
    <row r="36" spans="1:12" s="739" customFormat="1" ht="15" customHeight="1">
      <c r="A36" s="639">
        <v>26</v>
      </c>
      <c r="B36" s="628" t="s">
        <v>694</v>
      </c>
      <c r="C36" s="733">
        <v>0</v>
      </c>
      <c r="D36" s="733">
        <v>0</v>
      </c>
      <c r="E36" s="733">
        <v>0</v>
      </c>
      <c r="F36" s="733">
        <v>0</v>
      </c>
      <c r="G36" s="733">
        <v>0</v>
      </c>
      <c r="H36" s="733">
        <v>0</v>
      </c>
      <c r="I36" s="733">
        <v>0</v>
      </c>
      <c r="J36" s="733">
        <v>0</v>
      </c>
      <c r="K36" s="733">
        <v>0</v>
      </c>
      <c r="L36" s="733">
        <v>0</v>
      </c>
    </row>
    <row r="37" spans="1:12" s="739" customFormat="1" ht="15" customHeight="1">
      <c r="A37" s="639">
        <v>27</v>
      </c>
      <c r="B37" s="628" t="s">
        <v>695</v>
      </c>
      <c r="C37" s="733">
        <v>0</v>
      </c>
      <c r="D37" s="733">
        <v>0</v>
      </c>
      <c r="E37" s="733">
        <v>0</v>
      </c>
      <c r="F37" s="733">
        <v>0</v>
      </c>
      <c r="G37" s="733">
        <v>0</v>
      </c>
      <c r="H37" s="733">
        <v>0</v>
      </c>
      <c r="I37" s="733">
        <v>0</v>
      </c>
      <c r="J37" s="733">
        <v>0</v>
      </c>
      <c r="K37" s="733">
        <v>0</v>
      </c>
      <c r="L37" s="733">
        <v>0</v>
      </c>
    </row>
    <row r="38" spans="1:12" s="739" customFormat="1" ht="15" customHeight="1">
      <c r="A38" s="639">
        <v>28</v>
      </c>
      <c r="B38" s="628" t="s">
        <v>696</v>
      </c>
      <c r="C38" s="733">
        <v>0</v>
      </c>
      <c r="D38" s="733">
        <v>0</v>
      </c>
      <c r="E38" s="733">
        <v>0</v>
      </c>
      <c r="F38" s="733">
        <v>0</v>
      </c>
      <c r="G38" s="733">
        <v>0</v>
      </c>
      <c r="H38" s="733">
        <v>0</v>
      </c>
      <c r="I38" s="733">
        <v>0</v>
      </c>
      <c r="J38" s="733">
        <v>0</v>
      </c>
      <c r="K38" s="733">
        <v>0</v>
      </c>
      <c r="L38" s="733">
        <v>0</v>
      </c>
    </row>
    <row r="39" spans="1:12" s="739" customFormat="1" ht="15" customHeight="1">
      <c r="A39" s="639">
        <v>29</v>
      </c>
      <c r="B39" s="628" t="s">
        <v>716</v>
      </c>
      <c r="C39" s="733">
        <v>0</v>
      </c>
      <c r="D39" s="733">
        <v>0</v>
      </c>
      <c r="E39" s="733">
        <v>0</v>
      </c>
      <c r="F39" s="733">
        <v>0</v>
      </c>
      <c r="G39" s="733">
        <v>0</v>
      </c>
      <c r="H39" s="733">
        <v>0</v>
      </c>
      <c r="I39" s="733">
        <v>0</v>
      </c>
      <c r="J39" s="733">
        <v>0</v>
      </c>
      <c r="K39" s="733">
        <v>0</v>
      </c>
      <c r="L39" s="733">
        <v>0</v>
      </c>
    </row>
    <row r="40" spans="1:12" ht="15" customHeight="1">
      <c r="A40" s="639">
        <v>30</v>
      </c>
      <c r="B40" s="628" t="s">
        <v>697</v>
      </c>
      <c r="C40" s="733">
        <v>197.78</v>
      </c>
      <c r="D40" s="733">
        <v>95.34</v>
      </c>
      <c r="E40" s="733">
        <v>81.489999999999995</v>
      </c>
      <c r="F40" s="733">
        <v>39.29</v>
      </c>
      <c r="G40" s="733">
        <v>15.28</v>
      </c>
      <c r="H40" s="733">
        <v>15.3</v>
      </c>
      <c r="I40" s="733">
        <v>1.49</v>
      </c>
      <c r="J40" s="733">
        <v>0.72</v>
      </c>
      <c r="K40" s="733">
        <v>1.77</v>
      </c>
      <c r="L40" s="733">
        <v>0.65</v>
      </c>
    </row>
    <row r="41" spans="1:12" s="739" customFormat="1" ht="15" customHeight="1">
      <c r="A41" s="639">
        <v>31</v>
      </c>
      <c r="B41" s="628" t="s">
        <v>698</v>
      </c>
      <c r="C41" s="733">
        <v>0</v>
      </c>
      <c r="D41" s="733">
        <v>0</v>
      </c>
      <c r="E41" s="733">
        <v>0</v>
      </c>
      <c r="F41" s="733">
        <v>0</v>
      </c>
      <c r="G41" s="733">
        <v>0</v>
      </c>
      <c r="H41" s="733">
        <v>0</v>
      </c>
      <c r="I41" s="733">
        <v>0</v>
      </c>
      <c r="J41" s="733">
        <v>0</v>
      </c>
      <c r="K41" s="733">
        <v>0</v>
      </c>
      <c r="L41" s="733">
        <v>0</v>
      </c>
    </row>
    <row r="42" spans="1:12" s="739" customFormat="1" ht="15" customHeight="1">
      <c r="A42" s="639">
        <v>32</v>
      </c>
      <c r="B42" s="628" t="s">
        <v>699</v>
      </c>
      <c r="C42" s="733">
        <v>0</v>
      </c>
      <c r="D42" s="733">
        <v>0</v>
      </c>
      <c r="E42" s="733">
        <v>0</v>
      </c>
      <c r="F42" s="733">
        <v>0</v>
      </c>
      <c r="G42" s="733">
        <v>0</v>
      </c>
      <c r="H42" s="733">
        <v>0</v>
      </c>
      <c r="I42" s="733">
        <v>0</v>
      </c>
      <c r="J42" s="733">
        <v>0</v>
      </c>
      <c r="K42" s="733">
        <v>0</v>
      </c>
      <c r="L42" s="733">
        <v>0</v>
      </c>
    </row>
    <row r="43" spans="1:12" s="739" customFormat="1" ht="15" customHeight="1">
      <c r="A43" s="639">
        <v>33</v>
      </c>
      <c r="B43" s="628" t="s">
        <v>700</v>
      </c>
      <c r="C43" s="733">
        <v>0</v>
      </c>
      <c r="D43" s="733">
        <v>0</v>
      </c>
      <c r="E43" s="733">
        <v>0</v>
      </c>
      <c r="F43" s="733">
        <v>0</v>
      </c>
      <c r="G43" s="733">
        <v>0</v>
      </c>
      <c r="H43" s="733">
        <v>0</v>
      </c>
      <c r="I43" s="733">
        <v>0</v>
      </c>
      <c r="J43" s="733">
        <v>0</v>
      </c>
      <c r="K43" s="733">
        <v>0</v>
      </c>
      <c r="L43" s="733">
        <v>0</v>
      </c>
    </row>
    <row r="44" spans="1:12" s="739" customFormat="1" ht="15" customHeight="1">
      <c r="A44" s="639">
        <v>34</v>
      </c>
      <c r="B44" s="628" t="s">
        <v>701</v>
      </c>
      <c r="C44" s="733">
        <v>0</v>
      </c>
      <c r="D44" s="733">
        <v>0</v>
      </c>
      <c r="E44" s="733">
        <v>0</v>
      </c>
      <c r="F44" s="733">
        <v>0</v>
      </c>
      <c r="G44" s="733">
        <v>0</v>
      </c>
      <c r="H44" s="733">
        <v>0</v>
      </c>
      <c r="I44" s="733">
        <v>0</v>
      </c>
      <c r="J44" s="733">
        <v>0</v>
      </c>
      <c r="K44" s="733">
        <v>0</v>
      </c>
      <c r="L44" s="733">
        <v>0</v>
      </c>
    </row>
    <row r="45" spans="1:12" s="739" customFormat="1" ht="15" customHeight="1">
      <c r="A45" s="639">
        <v>35</v>
      </c>
      <c r="B45" s="628" t="s">
        <v>702</v>
      </c>
      <c r="C45" s="733">
        <v>0</v>
      </c>
      <c r="D45" s="733">
        <v>0</v>
      </c>
      <c r="E45" s="733">
        <v>0</v>
      </c>
      <c r="F45" s="733">
        <v>0</v>
      </c>
      <c r="G45" s="733">
        <v>0</v>
      </c>
      <c r="H45" s="733">
        <v>0</v>
      </c>
      <c r="I45" s="733">
        <v>0</v>
      </c>
      <c r="J45" s="733">
        <v>0</v>
      </c>
      <c r="K45" s="733">
        <v>0</v>
      </c>
      <c r="L45" s="733">
        <v>0</v>
      </c>
    </row>
    <row r="46" spans="1:12" s="739" customFormat="1" ht="15" customHeight="1">
      <c r="A46" s="639">
        <v>36</v>
      </c>
      <c r="B46" s="628" t="s">
        <v>717</v>
      </c>
      <c r="C46" s="733">
        <v>0</v>
      </c>
      <c r="D46" s="733">
        <v>0</v>
      </c>
      <c r="E46" s="733">
        <v>0</v>
      </c>
      <c r="F46" s="733">
        <v>0</v>
      </c>
      <c r="G46" s="733">
        <v>0</v>
      </c>
      <c r="H46" s="733">
        <v>0</v>
      </c>
      <c r="I46" s="733">
        <v>0</v>
      </c>
      <c r="J46" s="733">
        <v>0</v>
      </c>
      <c r="K46" s="733">
        <v>0</v>
      </c>
      <c r="L46" s="733">
        <v>0</v>
      </c>
    </row>
    <row r="47" spans="1:12" s="739" customFormat="1" ht="15" customHeight="1">
      <c r="A47" s="639">
        <v>37</v>
      </c>
      <c r="B47" s="628" t="s">
        <v>703</v>
      </c>
      <c r="C47" s="733">
        <v>0</v>
      </c>
      <c r="D47" s="733">
        <v>0</v>
      </c>
      <c r="E47" s="733">
        <v>0</v>
      </c>
      <c r="F47" s="733">
        <v>0</v>
      </c>
      <c r="G47" s="733">
        <v>0</v>
      </c>
      <c r="H47" s="733">
        <v>0</v>
      </c>
      <c r="I47" s="733">
        <v>0</v>
      </c>
      <c r="J47" s="733">
        <v>0</v>
      </c>
      <c r="K47" s="733">
        <v>0</v>
      </c>
      <c r="L47" s="733">
        <v>0</v>
      </c>
    </row>
    <row r="48" spans="1:12" s="739" customFormat="1" ht="15" customHeight="1">
      <c r="A48" s="639">
        <v>38</v>
      </c>
      <c r="B48" s="628" t="s">
        <v>704</v>
      </c>
      <c r="C48" s="733">
        <v>0</v>
      </c>
      <c r="D48" s="733">
        <v>0</v>
      </c>
      <c r="E48" s="733">
        <v>0</v>
      </c>
      <c r="F48" s="733">
        <v>0</v>
      </c>
      <c r="G48" s="733">
        <v>0</v>
      </c>
      <c r="H48" s="733">
        <v>0</v>
      </c>
      <c r="I48" s="733">
        <v>0</v>
      </c>
      <c r="J48" s="733">
        <v>0</v>
      </c>
      <c r="K48" s="733">
        <v>0</v>
      </c>
      <c r="L48" s="733">
        <v>0</v>
      </c>
    </row>
    <row r="49" spans="1:12" s="739" customFormat="1" ht="15" customHeight="1">
      <c r="A49" s="639">
        <v>39</v>
      </c>
      <c r="B49" s="628" t="s">
        <v>705</v>
      </c>
      <c r="C49" s="733">
        <v>0</v>
      </c>
      <c r="D49" s="733">
        <v>0</v>
      </c>
      <c r="E49" s="733">
        <v>0</v>
      </c>
      <c r="F49" s="733">
        <v>0</v>
      </c>
      <c r="G49" s="733">
        <v>0</v>
      </c>
      <c r="H49" s="733">
        <v>0</v>
      </c>
      <c r="I49" s="733">
        <v>0</v>
      </c>
      <c r="J49" s="733">
        <v>0</v>
      </c>
      <c r="K49" s="733">
        <v>0</v>
      </c>
      <c r="L49" s="733">
        <v>0</v>
      </c>
    </row>
    <row r="50" spans="1:12" s="739" customFormat="1" ht="15" customHeight="1">
      <c r="A50" s="639">
        <v>40</v>
      </c>
      <c r="B50" s="628" t="s">
        <v>706</v>
      </c>
      <c r="C50" s="733">
        <v>0</v>
      </c>
      <c r="D50" s="733">
        <v>0</v>
      </c>
      <c r="E50" s="733">
        <v>0</v>
      </c>
      <c r="F50" s="733">
        <v>0</v>
      </c>
      <c r="G50" s="733">
        <v>0</v>
      </c>
      <c r="H50" s="733">
        <v>0</v>
      </c>
      <c r="I50" s="733">
        <v>0</v>
      </c>
      <c r="J50" s="733">
        <v>0</v>
      </c>
      <c r="K50" s="733">
        <v>0</v>
      </c>
      <c r="L50" s="733">
        <v>0</v>
      </c>
    </row>
    <row r="51" spans="1:12" s="739" customFormat="1" ht="15" customHeight="1">
      <c r="A51" s="639">
        <v>41</v>
      </c>
      <c r="B51" s="628" t="s">
        <v>707</v>
      </c>
      <c r="C51" s="733">
        <v>0</v>
      </c>
      <c r="D51" s="733">
        <v>0</v>
      </c>
      <c r="E51" s="733">
        <v>0</v>
      </c>
      <c r="F51" s="733">
        <v>0</v>
      </c>
      <c r="G51" s="733">
        <v>0</v>
      </c>
      <c r="H51" s="733">
        <v>0</v>
      </c>
      <c r="I51" s="733">
        <v>0</v>
      </c>
      <c r="J51" s="733">
        <v>0</v>
      </c>
      <c r="K51" s="733">
        <v>0</v>
      </c>
      <c r="L51" s="733">
        <v>0</v>
      </c>
    </row>
    <row r="52" spans="1:12" s="739" customFormat="1" ht="15" customHeight="1">
      <c r="A52" s="639">
        <v>42</v>
      </c>
      <c r="B52" s="628" t="s">
        <v>708</v>
      </c>
      <c r="C52" s="733">
        <v>0</v>
      </c>
      <c r="D52" s="733">
        <v>0</v>
      </c>
      <c r="E52" s="733">
        <v>0</v>
      </c>
      <c r="F52" s="733">
        <v>0</v>
      </c>
      <c r="G52" s="733">
        <v>0</v>
      </c>
      <c r="H52" s="733">
        <v>0</v>
      </c>
      <c r="I52" s="733">
        <v>0</v>
      </c>
      <c r="J52" s="733">
        <v>0</v>
      </c>
      <c r="K52" s="733">
        <v>0</v>
      </c>
      <c r="L52" s="733">
        <v>0</v>
      </c>
    </row>
    <row r="53" spans="1:12" s="739" customFormat="1" ht="15" customHeight="1">
      <c r="A53" s="639">
        <v>43</v>
      </c>
      <c r="B53" s="628" t="s">
        <v>709</v>
      </c>
      <c r="C53" s="733">
        <v>0</v>
      </c>
      <c r="D53" s="733">
        <v>0</v>
      </c>
      <c r="E53" s="733">
        <v>0</v>
      </c>
      <c r="F53" s="733">
        <v>0</v>
      </c>
      <c r="G53" s="733">
        <v>0</v>
      </c>
      <c r="H53" s="733">
        <v>0</v>
      </c>
      <c r="I53" s="733">
        <v>0</v>
      </c>
      <c r="J53" s="733">
        <v>0</v>
      </c>
      <c r="K53" s="733">
        <v>0</v>
      </c>
      <c r="L53" s="733">
        <v>0</v>
      </c>
    </row>
    <row r="54" spans="1:12" s="739" customFormat="1" ht="15" customHeight="1">
      <c r="A54" s="639">
        <v>44</v>
      </c>
      <c r="B54" s="628" t="s">
        <v>710</v>
      </c>
      <c r="C54" s="733">
        <v>0</v>
      </c>
      <c r="D54" s="733">
        <v>0</v>
      </c>
      <c r="E54" s="733">
        <v>0</v>
      </c>
      <c r="F54" s="733">
        <v>0</v>
      </c>
      <c r="G54" s="733">
        <v>0</v>
      </c>
      <c r="H54" s="733">
        <v>0</v>
      </c>
      <c r="I54" s="733">
        <v>0</v>
      </c>
      <c r="J54" s="733">
        <v>0</v>
      </c>
      <c r="K54" s="733">
        <v>0</v>
      </c>
      <c r="L54" s="733">
        <v>0</v>
      </c>
    </row>
    <row r="55" spans="1:12" s="739" customFormat="1" ht="15" customHeight="1">
      <c r="A55" s="639">
        <v>45</v>
      </c>
      <c r="B55" s="628" t="s">
        <v>711</v>
      </c>
      <c r="C55" s="733">
        <v>0</v>
      </c>
      <c r="D55" s="733">
        <v>0</v>
      </c>
      <c r="E55" s="733">
        <v>0</v>
      </c>
      <c r="F55" s="733">
        <v>0</v>
      </c>
      <c r="G55" s="733">
        <v>0</v>
      </c>
      <c r="H55" s="733">
        <v>0</v>
      </c>
      <c r="I55" s="733">
        <v>0</v>
      </c>
      <c r="J55" s="733">
        <v>0</v>
      </c>
      <c r="K55" s="733">
        <v>0</v>
      </c>
      <c r="L55" s="733">
        <v>0</v>
      </c>
    </row>
    <row r="56" spans="1:12" s="739" customFormat="1" ht="15" customHeight="1">
      <c r="A56" s="639">
        <v>46</v>
      </c>
      <c r="B56" s="628" t="s">
        <v>712</v>
      </c>
      <c r="C56" s="733">
        <v>0</v>
      </c>
      <c r="D56" s="733">
        <v>0</v>
      </c>
      <c r="E56" s="733">
        <v>0</v>
      </c>
      <c r="F56" s="733">
        <v>0</v>
      </c>
      <c r="G56" s="733">
        <v>0</v>
      </c>
      <c r="H56" s="733">
        <v>0</v>
      </c>
      <c r="I56" s="733">
        <v>0</v>
      </c>
      <c r="J56" s="733">
        <v>0</v>
      </c>
      <c r="K56" s="733">
        <v>0</v>
      </c>
      <c r="L56" s="733">
        <v>0</v>
      </c>
    </row>
    <row r="57" spans="1:12" s="739" customFormat="1" ht="15" customHeight="1">
      <c r="A57" s="639">
        <v>47</v>
      </c>
      <c r="B57" s="628" t="s">
        <v>713</v>
      </c>
      <c r="C57" s="733">
        <v>0</v>
      </c>
      <c r="D57" s="733">
        <v>0</v>
      </c>
      <c r="E57" s="733">
        <v>0</v>
      </c>
      <c r="F57" s="733">
        <v>0</v>
      </c>
      <c r="G57" s="733">
        <v>0</v>
      </c>
      <c r="H57" s="733">
        <v>0</v>
      </c>
      <c r="I57" s="733">
        <v>0</v>
      </c>
      <c r="J57" s="733">
        <v>0</v>
      </c>
      <c r="K57" s="733">
        <v>0</v>
      </c>
      <c r="L57" s="733">
        <v>0</v>
      </c>
    </row>
    <row r="58" spans="1:12" s="739" customFormat="1" ht="15" customHeight="1">
      <c r="A58" s="639">
        <v>48</v>
      </c>
      <c r="B58" s="628" t="s">
        <v>718</v>
      </c>
      <c r="C58" s="733">
        <v>0</v>
      </c>
      <c r="D58" s="733">
        <v>0</v>
      </c>
      <c r="E58" s="733">
        <v>0</v>
      </c>
      <c r="F58" s="733">
        <v>0</v>
      </c>
      <c r="G58" s="733">
        <v>0</v>
      </c>
      <c r="H58" s="733">
        <v>0</v>
      </c>
      <c r="I58" s="733">
        <v>0</v>
      </c>
      <c r="J58" s="733">
        <v>0</v>
      </c>
      <c r="K58" s="733">
        <v>0</v>
      </c>
      <c r="L58" s="733">
        <v>0</v>
      </c>
    </row>
    <row r="59" spans="1:12" s="739" customFormat="1" ht="15" customHeight="1">
      <c r="A59" s="639">
        <v>49</v>
      </c>
      <c r="B59" s="628" t="s">
        <v>719</v>
      </c>
      <c r="C59" s="733">
        <v>0</v>
      </c>
      <c r="D59" s="733">
        <v>0</v>
      </c>
      <c r="E59" s="733">
        <v>0</v>
      </c>
      <c r="F59" s="733">
        <v>0</v>
      </c>
      <c r="G59" s="733">
        <v>0</v>
      </c>
      <c r="H59" s="733">
        <v>0</v>
      </c>
      <c r="I59" s="733">
        <v>0</v>
      </c>
      <c r="J59" s="733">
        <v>0</v>
      </c>
      <c r="K59" s="733">
        <v>0</v>
      </c>
      <c r="L59" s="733">
        <v>0</v>
      </c>
    </row>
    <row r="60" spans="1:12" s="739" customFormat="1" ht="15" customHeight="1">
      <c r="A60" s="639">
        <v>50</v>
      </c>
      <c r="B60" s="628" t="s">
        <v>714</v>
      </c>
      <c r="C60" s="733">
        <v>0</v>
      </c>
      <c r="D60" s="733">
        <v>0</v>
      </c>
      <c r="E60" s="733">
        <v>0</v>
      </c>
      <c r="F60" s="733">
        <v>0</v>
      </c>
      <c r="G60" s="733">
        <v>0</v>
      </c>
      <c r="H60" s="733">
        <v>0</v>
      </c>
      <c r="I60" s="733">
        <v>0</v>
      </c>
      <c r="J60" s="733">
        <v>0</v>
      </c>
      <c r="K60" s="733">
        <v>0</v>
      </c>
      <c r="L60" s="733">
        <v>0</v>
      </c>
    </row>
    <row r="61" spans="1:12" s="739" customFormat="1" ht="15" customHeight="1">
      <c r="A61" s="639">
        <v>51</v>
      </c>
      <c r="B61" s="628" t="s">
        <v>720</v>
      </c>
      <c r="C61" s="733">
        <v>0</v>
      </c>
      <c r="D61" s="733">
        <v>0</v>
      </c>
      <c r="E61" s="733">
        <v>0</v>
      </c>
      <c r="F61" s="733">
        <v>0</v>
      </c>
      <c r="G61" s="733">
        <v>0</v>
      </c>
      <c r="H61" s="733">
        <v>0</v>
      </c>
      <c r="I61" s="733">
        <v>0</v>
      </c>
      <c r="J61" s="733">
        <v>0</v>
      </c>
      <c r="K61" s="733">
        <v>0</v>
      </c>
      <c r="L61" s="733">
        <v>0</v>
      </c>
    </row>
    <row r="62" spans="1:12" s="106" customFormat="1" ht="15" customHeight="1">
      <c r="A62" s="1445" t="s">
        <v>19</v>
      </c>
      <c r="B62" s="1446"/>
      <c r="C62" s="734">
        <f>SUM(C11:C61)</f>
        <v>233.57999999999998</v>
      </c>
      <c r="D62" s="734">
        <f t="shared" ref="D62:L62" si="0">SUM(D11:D61)</f>
        <v>180.98000000000002</v>
      </c>
      <c r="E62" s="734">
        <f t="shared" si="0"/>
        <v>171.70999999999998</v>
      </c>
      <c r="F62" s="734">
        <f t="shared" si="0"/>
        <v>84.449999999999989</v>
      </c>
      <c r="G62" s="734">
        <f t="shared" si="0"/>
        <v>68.009999999999991</v>
      </c>
      <c r="H62" s="734">
        <f t="shared" si="0"/>
        <v>63.53</v>
      </c>
      <c r="I62" s="734">
        <f t="shared" si="0"/>
        <v>2.6500000000000004</v>
      </c>
      <c r="J62" s="734">
        <f t="shared" si="0"/>
        <v>1.1600000000000001</v>
      </c>
      <c r="K62" s="734">
        <f t="shared" si="0"/>
        <v>3.25</v>
      </c>
      <c r="L62" s="734">
        <f t="shared" si="0"/>
        <v>1.27</v>
      </c>
    </row>
    <row r="63" spans="1:12">
      <c r="A63" s="735"/>
      <c r="B63" s="736"/>
      <c r="C63" s="736"/>
      <c r="D63" s="731"/>
      <c r="E63" s="731"/>
      <c r="F63" s="731"/>
      <c r="G63" s="731"/>
      <c r="H63" s="731"/>
      <c r="I63" s="731"/>
      <c r="J63" s="731"/>
    </row>
    <row r="64" spans="1:12">
      <c r="A64" s="735"/>
      <c r="B64" s="736"/>
      <c r="C64" s="736"/>
      <c r="D64" s="731"/>
      <c r="E64" s="731"/>
      <c r="F64" s="731"/>
      <c r="G64" s="731"/>
      <c r="H64" s="731"/>
      <c r="I64" s="731"/>
      <c r="J64" s="731"/>
    </row>
    <row r="65" spans="1:11">
      <c r="A65" s="735"/>
      <c r="B65" s="736"/>
      <c r="C65" s="736"/>
      <c r="D65" s="731"/>
      <c r="E65" s="731"/>
      <c r="F65" s="731"/>
      <c r="G65" s="731"/>
      <c r="H65" s="731"/>
      <c r="I65" s="731"/>
      <c r="J65" s="731"/>
    </row>
    <row r="66" spans="1:11" ht="15.75" customHeight="1">
      <c r="A66" s="662" t="s">
        <v>12</v>
      </c>
      <c r="B66" s="662"/>
      <c r="C66" s="662"/>
      <c r="D66" s="662"/>
      <c r="E66" s="662"/>
      <c r="F66" s="662"/>
      <c r="G66" s="662"/>
      <c r="I66" s="1615" t="s">
        <v>13</v>
      </c>
      <c r="J66" s="1615"/>
    </row>
    <row r="67" spans="1:11" ht="12.75" customHeight="1">
      <c r="A67" s="1616" t="s">
        <v>669</v>
      </c>
      <c r="B67" s="1616"/>
      <c r="C67" s="1616"/>
      <c r="D67" s="1616"/>
      <c r="E67" s="1616"/>
      <c r="F67" s="1616"/>
      <c r="G67" s="1616"/>
      <c r="H67" s="1616"/>
      <c r="I67" s="1616"/>
      <c r="J67" s="1616"/>
    </row>
    <row r="68" spans="1:11" ht="12.75" customHeight="1">
      <c r="A68" s="737"/>
      <c r="B68" s="737"/>
      <c r="C68" s="737"/>
      <c r="D68" s="737"/>
      <c r="E68" s="737"/>
      <c r="F68" s="737"/>
      <c r="G68" s="737"/>
      <c r="H68" s="1615" t="s">
        <v>77</v>
      </c>
      <c r="I68" s="1615"/>
      <c r="J68" s="1615"/>
      <c r="K68" s="1615"/>
    </row>
    <row r="69" spans="1:11">
      <c r="A69" s="662"/>
      <c r="B69" s="662"/>
      <c r="C69" s="662"/>
      <c r="E69" s="662"/>
      <c r="H69" s="1617" t="s">
        <v>76</v>
      </c>
      <c r="I69" s="1617"/>
      <c r="J69" s="1617"/>
    </row>
    <row r="73" spans="1:11">
      <c r="A73" s="1613"/>
      <c r="B73" s="1613"/>
      <c r="C73" s="1613"/>
      <c r="D73" s="1613"/>
      <c r="E73" s="1613"/>
      <c r="F73" s="1613"/>
      <c r="G73" s="1613"/>
      <c r="H73" s="1613"/>
      <c r="I73" s="1613"/>
      <c r="J73" s="1613"/>
    </row>
    <row r="75" spans="1:11">
      <c r="A75" s="1613"/>
      <c r="B75" s="1613"/>
      <c r="C75" s="1613"/>
      <c r="D75" s="1613"/>
      <c r="E75" s="1613"/>
      <c r="F75" s="1613"/>
      <c r="G75" s="1613"/>
      <c r="H75" s="1613"/>
      <c r="I75" s="1613"/>
      <c r="J75" s="1613"/>
    </row>
  </sheetData>
  <autoFilter ref="A10:P62"/>
  <mergeCells count="21">
    <mergeCell ref="A73:J73"/>
    <mergeCell ref="A75:J75"/>
    <mergeCell ref="K8:L8"/>
    <mergeCell ref="A62:B62"/>
    <mergeCell ref="I66:J66"/>
    <mergeCell ref="A67:J67"/>
    <mergeCell ref="H68:K68"/>
    <mergeCell ref="H69:J69"/>
    <mergeCell ref="A8:A9"/>
    <mergeCell ref="B8:B9"/>
    <mergeCell ref="C8:D8"/>
    <mergeCell ref="E8:F8"/>
    <mergeCell ref="G8:H8"/>
    <mergeCell ref="I8:J8"/>
    <mergeCell ref="A7:C7"/>
    <mergeCell ref="J7:L7"/>
    <mergeCell ref="E1:I1"/>
    <mergeCell ref="K1:L1"/>
    <mergeCell ref="A2:L2"/>
    <mergeCell ref="A3:L3"/>
    <mergeCell ref="A5:L5"/>
  </mergeCells>
  <printOptions horizontalCentered="1"/>
  <pageMargins left="0.16" right="0.16" top="0.28000000000000003" bottom="0" header="0.31496062992126" footer="0.15"/>
  <pageSetup paperSize="9" orientation="landscape" r:id="rId1"/>
  <rowBreaks count="1" manualBreakCount="1">
    <brk id="35" max="11" man="1"/>
  </rowBreaks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zoomScale="70" zoomScaleNormal="70" zoomScaleSheetLayoutView="115" workbookViewId="0">
      <selection activeCell="P19" sqref="P19"/>
    </sheetView>
  </sheetViews>
  <sheetFormatPr defaultColWidth="8.85546875" defaultRowHeight="14.25"/>
  <cols>
    <col min="1" max="1" width="8.140625" style="75" customWidth="1"/>
    <col min="2" max="2" width="12.5703125" style="75" customWidth="1"/>
    <col min="3" max="3" width="12.140625" style="75" customWidth="1"/>
    <col min="4" max="4" width="11.7109375" style="75" customWidth="1"/>
    <col min="5" max="5" width="11.28515625" style="75" customWidth="1"/>
    <col min="6" max="6" width="17.140625" style="75" customWidth="1"/>
    <col min="7" max="7" width="15.140625" style="75" customWidth="1"/>
    <col min="8" max="8" width="14.42578125" style="75" customWidth="1"/>
    <col min="9" max="9" width="14.85546875" style="75" customWidth="1"/>
    <col min="10" max="10" width="18.42578125" style="75" customWidth="1"/>
    <col min="11" max="11" width="17.28515625" style="75" customWidth="1"/>
    <col min="12" max="12" width="16.28515625" style="75" customWidth="1"/>
    <col min="13" max="16384" width="8.85546875" style="75"/>
  </cols>
  <sheetData>
    <row r="1" spans="1:19" ht="15">
      <c r="B1" s="16"/>
      <c r="C1" s="16"/>
      <c r="D1" s="16"/>
      <c r="E1" s="16"/>
      <c r="F1" s="1"/>
      <c r="G1" s="1"/>
      <c r="H1" s="16"/>
      <c r="J1" s="42"/>
      <c r="K1" s="1187" t="s">
        <v>531</v>
      </c>
      <c r="L1" s="1187"/>
    </row>
    <row r="2" spans="1:19" ht="15.75">
      <c r="B2" s="1035" t="s">
        <v>0</v>
      </c>
      <c r="C2" s="1035"/>
      <c r="D2" s="1035"/>
      <c r="E2" s="1035"/>
      <c r="F2" s="1035"/>
      <c r="G2" s="1035"/>
      <c r="H2" s="1035"/>
      <c r="I2" s="1035"/>
      <c r="J2" s="1035"/>
    </row>
    <row r="3" spans="1:19" ht="20.25">
      <c r="B3" s="1092" t="s">
        <v>546</v>
      </c>
      <c r="C3" s="1092"/>
      <c r="D3" s="1092"/>
      <c r="E3" s="1092"/>
      <c r="F3" s="1092"/>
      <c r="G3" s="1092"/>
      <c r="H3" s="1092"/>
      <c r="I3" s="1092"/>
      <c r="J3" s="1092"/>
    </row>
    <row r="4" spans="1:19" ht="20.25">
      <c r="B4" s="134"/>
      <c r="C4" s="134"/>
      <c r="D4" s="134"/>
      <c r="E4" s="134"/>
      <c r="F4" s="134"/>
      <c r="G4" s="134"/>
      <c r="H4" s="134"/>
      <c r="I4" s="134"/>
      <c r="J4" s="134"/>
    </row>
    <row r="5" spans="1:19" ht="15.6" customHeight="1">
      <c r="B5" s="1633" t="s">
        <v>637</v>
      </c>
      <c r="C5" s="1633"/>
      <c r="D5" s="1633"/>
      <c r="E5" s="1633"/>
      <c r="F5" s="1633"/>
      <c r="G5" s="1633"/>
      <c r="H5" s="1633"/>
      <c r="I5" s="1633"/>
      <c r="J5" s="1633"/>
      <c r="K5" s="1633"/>
      <c r="L5" s="1633"/>
    </row>
    <row r="6" spans="1:19">
      <c r="A6" s="1037" t="s">
        <v>152</v>
      </c>
      <c r="B6" s="1037"/>
      <c r="C6" s="33"/>
    </row>
    <row r="7" spans="1:19" ht="15" customHeight="1">
      <c r="A7" s="1622" t="s">
        <v>100</v>
      </c>
      <c r="B7" s="1556" t="s">
        <v>3</v>
      </c>
      <c r="C7" s="1629" t="s">
        <v>27</v>
      </c>
      <c r="D7" s="1629"/>
      <c r="E7" s="1629"/>
      <c r="F7" s="1629"/>
      <c r="G7" s="1630" t="s">
        <v>28</v>
      </c>
      <c r="H7" s="1631"/>
      <c r="I7" s="1631"/>
      <c r="J7" s="1632"/>
      <c r="K7" s="1556" t="s">
        <v>376</v>
      </c>
      <c r="L7" s="1561" t="s">
        <v>657</v>
      </c>
    </row>
    <row r="8" spans="1:19" ht="31.15" customHeight="1">
      <c r="A8" s="1623"/>
      <c r="B8" s="1625"/>
      <c r="C8" s="1561" t="s">
        <v>233</v>
      </c>
      <c r="D8" s="1556" t="s">
        <v>431</v>
      </c>
      <c r="E8" s="1626" t="s">
        <v>86</v>
      </c>
      <c r="F8" s="1560"/>
      <c r="G8" s="1557" t="s">
        <v>233</v>
      </c>
      <c r="H8" s="1561" t="s">
        <v>431</v>
      </c>
      <c r="I8" s="1627" t="s">
        <v>86</v>
      </c>
      <c r="J8" s="1628"/>
      <c r="K8" s="1625"/>
      <c r="L8" s="1561"/>
    </row>
    <row r="9" spans="1:19" ht="69.75" customHeight="1">
      <c r="A9" s="1624"/>
      <c r="B9" s="1557"/>
      <c r="C9" s="1561"/>
      <c r="D9" s="1557"/>
      <c r="E9" s="88" t="s">
        <v>503</v>
      </c>
      <c r="F9" s="88" t="s">
        <v>432</v>
      </c>
      <c r="G9" s="1561"/>
      <c r="H9" s="1561"/>
      <c r="I9" s="88" t="s">
        <v>503</v>
      </c>
      <c r="J9" s="88" t="s">
        <v>432</v>
      </c>
      <c r="K9" s="1557"/>
      <c r="L9" s="1561"/>
      <c r="M9" s="119"/>
      <c r="N9" s="119"/>
      <c r="O9" s="119"/>
    </row>
    <row r="10" spans="1:19">
      <c r="A10" s="172">
        <v>1</v>
      </c>
      <c r="B10" s="171">
        <v>2</v>
      </c>
      <c r="C10" s="172">
        <v>3</v>
      </c>
      <c r="D10" s="171">
        <v>4</v>
      </c>
      <c r="E10" s="172">
        <v>5</v>
      </c>
      <c r="F10" s="171">
        <v>6</v>
      </c>
      <c r="G10" s="172">
        <v>7</v>
      </c>
      <c r="H10" s="171">
        <v>8</v>
      </c>
      <c r="I10" s="172">
        <v>9</v>
      </c>
      <c r="J10" s="171">
        <v>10</v>
      </c>
      <c r="K10" s="172" t="s">
        <v>539</v>
      </c>
      <c r="L10" s="171">
        <v>12</v>
      </c>
      <c r="M10" s="119"/>
      <c r="N10" s="119"/>
      <c r="O10" s="119"/>
    </row>
    <row r="11" spans="1:19" s="116" customFormat="1">
      <c r="A11" s="126">
        <v>1</v>
      </c>
      <c r="B11" s="117"/>
      <c r="C11" s="117"/>
      <c r="D11" s="117"/>
      <c r="E11" s="117"/>
      <c r="F11" s="117"/>
      <c r="G11" s="117"/>
      <c r="H11" s="117"/>
      <c r="I11" s="117"/>
      <c r="J11" s="117"/>
      <c r="L11" s="118"/>
      <c r="M11" s="119"/>
      <c r="N11" s="119"/>
      <c r="O11" s="119"/>
      <c r="P11" s="119"/>
      <c r="Q11" s="119"/>
      <c r="R11" s="119"/>
      <c r="S11" s="119"/>
    </row>
    <row r="12" spans="1:19">
      <c r="A12" s="126">
        <v>2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6"/>
      <c r="L12" s="118"/>
      <c r="M12" s="119"/>
      <c r="N12" s="119"/>
      <c r="O12" s="119"/>
    </row>
    <row r="13" spans="1:19">
      <c r="A13" s="126">
        <v>3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8"/>
      <c r="M13" s="119"/>
      <c r="N13" s="119"/>
      <c r="O13" s="119"/>
    </row>
    <row r="14" spans="1:19">
      <c r="A14" s="126">
        <v>4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8"/>
    </row>
    <row r="15" spans="1:19">
      <c r="A15" s="126">
        <v>5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8"/>
      <c r="N15" s="75" t="s">
        <v>11</v>
      </c>
    </row>
    <row r="16" spans="1:19">
      <c r="A16" s="126">
        <v>6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8"/>
    </row>
    <row r="17" spans="1:19">
      <c r="A17" s="126">
        <v>7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 t="s">
        <v>11</v>
      </c>
      <c r="L17" s="118"/>
    </row>
    <row r="18" spans="1:19">
      <c r="A18" s="126">
        <v>8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8"/>
    </row>
    <row r="19" spans="1:19">
      <c r="A19" s="126">
        <v>9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8"/>
    </row>
    <row r="20" spans="1:19">
      <c r="A20" s="126">
        <v>10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8"/>
    </row>
    <row r="21" spans="1:19">
      <c r="A21" s="126">
        <v>11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8"/>
    </row>
    <row r="22" spans="1:19">
      <c r="A22" s="126">
        <v>12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8"/>
    </row>
    <row r="23" spans="1:19">
      <c r="A23" s="126">
        <v>13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 t="s">
        <v>11</v>
      </c>
      <c r="L23" s="118"/>
    </row>
    <row r="24" spans="1:19">
      <c r="A24" s="126">
        <v>14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8"/>
    </row>
    <row r="25" spans="1:19">
      <c r="A25" s="126" t="s">
        <v>7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8"/>
    </row>
    <row r="26" spans="1:19">
      <c r="A26" s="126" t="s">
        <v>7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8"/>
    </row>
    <row r="27" spans="1:19" ht="15">
      <c r="A27" s="311" t="s">
        <v>19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8"/>
    </row>
    <row r="28" spans="1:19" ht="17.25" customHeight="1">
      <c r="A28" s="1619" t="s">
        <v>107</v>
      </c>
      <c r="B28" s="1620"/>
      <c r="C28" s="1620"/>
      <c r="D28" s="1620"/>
      <c r="E28" s="1620"/>
      <c r="F28" s="1620"/>
      <c r="G28" s="1620"/>
      <c r="H28" s="1620"/>
      <c r="I28" s="1620"/>
      <c r="J28" s="1620"/>
      <c r="K28" s="1621"/>
      <c r="L28" s="1621"/>
    </row>
    <row r="30" spans="1:19" s="16" customFormat="1" ht="15.75" customHeight="1">
      <c r="A30" s="1033" t="s">
        <v>12</v>
      </c>
      <c r="B30" s="1033"/>
      <c r="C30" s="1"/>
      <c r="D30" s="15"/>
      <c r="E30" s="15"/>
      <c r="H30" s="85"/>
      <c r="I30" s="85"/>
      <c r="K30" s="85" t="s">
        <v>13</v>
      </c>
    </row>
    <row r="31" spans="1:19" s="16" customFormat="1" ht="13.15" customHeight="1">
      <c r="J31" s="1040"/>
      <c r="K31" s="1040"/>
      <c r="L31" s="1040"/>
      <c r="M31" s="1040"/>
      <c r="N31" s="1040"/>
      <c r="O31" s="1040"/>
      <c r="P31" s="1040"/>
      <c r="Q31" s="1040"/>
      <c r="R31" s="1040"/>
      <c r="S31" s="1040"/>
    </row>
    <row r="32" spans="1:19" s="16" customFormat="1" ht="12.75">
      <c r="J32" s="1040"/>
      <c r="K32" s="1040"/>
      <c r="L32" s="1040"/>
      <c r="M32" s="1040"/>
      <c r="N32" s="1040"/>
      <c r="O32" s="1040"/>
      <c r="P32" s="1040"/>
      <c r="Q32" s="1040"/>
      <c r="R32" s="1040"/>
      <c r="S32" s="1040"/>
    </row>
    <row r="33" spans="2:12" s="16" customFormat="1" ht="12.75">
      <c r="B33" s="15"/>
      <c r="C33" s="15"/>
      <c r="D33" s="15"/>
      <c r="E33" s="15"/>
      <c r="J33" s="1037"/>
      <c r="K33" s="1037"/>
      <c r="L33" s="1037"/>
    </row>
  </sheetData>
  <mergeCells count="22">
    <mergeCell ref="K1:L1"/>
    <mergeCell ref="B2:J2"/>
    <mergeCell ref="B3:J3"/>
    <mergeCell ref="G7:J7"/>
    <mergeCell ref="A6:B6"/>
    <mergeCell ref="B5:L5"/>
    <mergeCell ref="J33:L33"/>
    <mergeCell ref="L7:L9"/>
    <mergeCell ref="A28:L28"/>
    <mergeCell ref="A7:A9"/>
    <mergeCell ref="B7:B9"/>
    <mergeCell ref="K7:K9"/>
    <mergeCell ref="J31:S31"/>
    <mergeCell ref="J32:S32"/>
    <mergeCell ref="E8:F8"/>
    <mergeCell ref="I8:J8"/>
    <mergeCell ref="A30:B30"/>
    <mergeCell ref="C8:C9"/>
    <mergeCell ref="H8:H9"/>
    <mergeCell ref="G8:G9"/>
    <mergeCell ref="C7:F7"/>
    <mergeCell ref="D8:D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0" orientation="landscape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35"/>
  <sheetViews>
    <sheetView topLeftCell="A7" zoomScale="90" zoomScaleNormal="90" zoomScaleSheetLayoutView="100" workbookViewId="0">
      <selection activeCell="A34" sqref="A34:U34"/>
    </sheetView>
  </sheetViews>
  <sheetFormatPr defaultColWidth="9.140625" defaultRowHeight="12.75"/>
  <cols>
    <col min="1" max="1" width="4.7109375" style="194" customWidth="1"/>
    <col min="2" max="2" width="17.7109375" style="194" customWidth="1"/>
    <col min="3" max="11" width="7.85546875" style="194" customWidth="1"/>
    <col min="12" max="23" width="8" style="194" customWidth="1"/>
    <col min="24" max="16384" width="9.140625" style="194"/>
  </cols>
  <sheetData>
    <row r="1" spans="1:249" ht="15">
      <c r="O1" s="1651" t="s">
        <v>544</v>
      </c>
      <c r="P1" s="1651"/>
      <c r="Q1" s="1651"/>
      <c r="R1" s="1651"/>
      <c r="S1" s="1651"/>
      <c r="T1" s="1651"/>
      <c r="U1" s="1651"/>
    </row>
    <row r="2" spans="1:249" ht="15.75">
      <c r="F2" s="195" t="s">
        <v>0</v>
      </c>
      <c r="G2" s="195"/>
      <c r="H2" s="195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</row>
    <row r="3" spans="1:249" ht="15.75">
      <c r="F3" s="195"/>
      <c r="G3" s="195"/>
      <c r="H3" s="195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</row>
    <row r="4" spans="1:249" ht="18">
      <c r="B4" s="1652" t="s">
        <v>546</v>
      </c>
      <c r="C4" s="1652"/>
      <c r="D4" s="1652"/>
      <c r="E4" s="1652"/>
      <c r="F4" s="1652"/>
      <c r="G4" s="1652"/>
      <c r="H4" s="1652"/>
      <c r="I4" s="1652"/>
      <c r="J4" s="1652"/>
      <c r="K4" s="1652"/>
      <c r="L4" s="1652"/>
      <c r="M4" s="1652"/>
      <c r="N4" s="1652"/>
      <c r="O4" s="1652"/>
      <c r="P4" s="1652"/>
      <c r="Q4" s="1652"/>
      <c r="R4" s="1652"/>
      <c r="S4" s="1652"/>
      <c r="T4" s="1652"/>
      <c r="U4" s="1652"/>
    </row>
    <row r="6" spans="1:249" ht="15.75">
      <c r="B6" s="1653" t="s">
        <v>545</v>
      </c>
      <c r="C6" s="1653"/>
      <c r="D6" s="1653"/>
      <c r="E6" s="1653"/>
      <c r="F6" s="1653"/>
      <c r="G6" s="1653"/>
      <c r="H6" s="1653"/>
      <c r="I6" s="1653"/>
      <c r="J6" s="1653"/>
      <c r="K6" s="1653"/>
      <c r="L6" s="1653"/>
      <c r="M6" s="1653"/>
      <c r="N6" s="1653"/>
      <c r="O6" s="1653"/>
      <c r="P6" s="1653"/>
      <c r="Q6" s="1653"/>
      <c r="R6" s="1653"/>
      <c r="S6" s="1653"/>
      <c r="T6" s="1653"/>
      <c r="U6" s="1653"/>
    </row>
    <row r="8" spans="1:249">
      <c r="A8" s="1495" t="s">
        <v>152</v>
      </c>
      <c r="B8" s="1495"/>
    </row>
    <row r="9" spans="1:249" ht="18">
      <c r="A9" s="197"/>
      <c r="B9" s="197"/>
      <c r="V9" s="1639" t="s">
        <v>241</v>
      </c>
      <c r="W9" s="1639"/>
    </row>
    <row r="10" spans="1:249" ht="12.75" customHeight="1">
      <c r="A10" s="1640" t="s">
        <v>2</v>
      </c>
      <c r="B10" s="1640" t="s">
        <v>101</v>
      </c>
      <c r="C10" s="1642" t="s">
        <v>27</v>
      </c>
      <c r="D10" s="1643"/>
      <c r="E10" s="1643"/>
      <c r="F10" s="1643"/>
      <c r="G10" s="1643"/>
      <c r="H10" s="1643"/>
      <c r="I10" s="1643"/>
      <c r="J10" s="1643"/>
      <c r="K10" s="1644"/>
      <c r="L10" s="1642" t="s">
        <v>28</v>
      </c>
      <c r="M10" s="1643"/>
      <c r="N10" s="1643"/>
      <c r="O10" s="1643"/>
      <c r="P10" s="1643"/>
      <c r="Q10" s="1643"/>
      <c r="R10" s="1643"/>
      <c r="S10" s="1643"/>
      <c r="T10" s="1644"/>
      <c r="U10" s="1645" t="s">
        <v>131</v>
      </c>
      <c r="V10" s="1646"/>
      <c r="W10" s="1647"/>
      <c r="X10" s="199"/>
      <c r="Y10" s="199"/>
      <c r="Z10" s="199"/>
      <c r="AA10" s="199"/>
      <c r="AB10" s="199"/>
      <c r="AC10" s="200"/>
      <c r="AD10" s="201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  <c r="DX10" s="199"/>
      <c r="DY10" s="199"/>
      <c r="DZ10" s="199"/>
      <c r="EA10" s="199"/>
      <c r="EB10" s="199"/>
      <c r="EC10" s="199"/>
      <c r="ED10" s="199"/>
      <c r="EE10" s="199"/>
      <c r="EF10" s="199"/>
      <c r="EG10" s="199"/>
      <c r="EH10" s="199"/>
      <c r="EI10" s="199"/>
      <c r="EJ10" s="199"/>
      <c r="EK10" s="199"/>
      <c r="EL10" s="199"/>
      <c r="EM10" s="199"/>
      <c r="EN10" s="199"/>
      <c r="EO10" s="199"/>
      <c r="EP10" s="199"/>
      <c r="EQ10" s="199"/>
      <c r="ER10" s="199"/>
      <c r="ES10" s="199"/>
      <c r="ET10" s="199"/>
      <c r="EU10" s="199"/>
      <c r="EV10" s="199"/>
      <c r="EW10" s="199"/>
      <c r="EX10" s="199"/>
      <c r="EY10" s="199"/>
      <c r="EZ10" s="199"/>
      <c r="FA10" s="199"/>
      <c r="FB10" s="199"/>
      <c r="FC10" s="199"/>
      <c r="FD10" s="199"/>
      <c r="FE10" s="199"/>
      <c r="FF10" s="199"/>
      <c r="FG10" s="199"/>
      <c r="FH10" s="199"/>
      <c r="FI10" s="199"/>
      <c r="FJ10" s="199"/>
      <c r="FK10" s="199"/>
      <c r="FL10" s="199"/>
      <c r="FM10" s="199"/>
      <c r="FN10" s="199"/>
      <c r="FO10" s="199"/>
      <c r="FP10" s="199"/>
      <c r="FQ10" s="199"/>
      <c r="FR10" s="199"/>
      <c r="FS10" s="199"/>
      <c r="FT10" s="199"/>
      <c r="FU10" s="199"/>
      <c r="FV10" s="199"/>
      <c r="FW10" s="199"/>
      <c r="FX10" s="199"/>
      <c r="FY10" s="199"/>
      <c r="FZ10" s="199"/>
      <c r="GA10" s="199"/>
      <c r="GB10" s="199"/>
      <c r="GC10" s="199"/>
      <c r="GD10" s="199"/>
      <c r="GE10" s="199"/>
      <c r="GF10" s="199"/>
      <c r="GG10" s="199"/>
      <c r="GH10" s="199"/>
      <c r="GI10" s="199"/>
      <c r="GJ10" s="199"/>
      <c r="GK10" s="199"/>
      <c r="GL10" s="199"/>
      <c r="GM10" s="199"/>
      <c r="GN10" s="199"/>
      <c r="GO10" s="199"/>
      <c r="GP10" s="199"/>
      <c r="GQ10" s="199"/>
      <c r="GR10" s="199"/>
      <c r="GS10" s="199"/>
      <c r="GT10" s="199"/>
      <c r="GU10" s="199"/>
      <c r="GV10" s="199"/>
      <c r="GW10" s="199"/>
      <c r="GX10" s="199"/>
      <c r="GY10" s="199"/>
      <c r="GZ10" s="199"/>
      <c r="HA10" s="199"/>
      <c r="HB10" s="199"/>
      <c r="HC10" s="199"/>
      <c r="HD10" s="199"/>
      <c r="HE10" s="199"/>
      <c r="HF10" s="199"/>
      <c r="HG10" s="199"/>
      <c r="HH10" s="199"/>
      <c r="HI10" s="199"/>
      <c r="HJ10" s="199"/>
      <c r="HK10" s="199"/>
      <c r="HL10" s="199"/>
      <c r="HM10" s="199"/>
      <c r="HN10" s="199"/>
      <c r="HO10" s="199"/>
      <c r="HP10" s="199"/>
      <c r="HQ10" s="199"/>
      <c r="HR10" s="199"/>
      <c r="HS10" s="199"/>
      <c r="HT10" s="199"/>
      <c r="HU10" s="199"/>
      <c r="HV10" s="199"/>
      <c r="HW10" s="199"/>
      <c r="HX10" s="199"/>
      <c r="HY10" s="199"/>
      <c r="HZ10" s="199"/>
      <c r="IA10" s="199"/>
      <c r="IB10" s="199"/>
      <c r="IC10" s="199"/>
      <c r="ID10" s="199"/>
      <c r="IE10" s="199"/>
      <c r="IF10" s="199"/>
      <c r="IG10" s="199"/>
      <c r="IH10" s="199"/>
      <c r="II10" s="199"/>
      <c r="IJ10" s="199"/>
      <c r="IK10" s="199"/>
      <c r="IL10" s="199"/>
      <c r="IM10" s="199"/>
      <c r="IN10" s="199"/>
      <c r="IO10" s="199"/>
    </row>
    <row r="11" spans="1:249" ht="12.75" customHeight="1">
      <c r="A11" s="1641"/>
      <c r="B11" s="1641"/>
      <c r="C11" s="1636" t="s">
        <v>159</v>
      </c>
      <c r="D11" s="1637"/>
      <c r="E11" s="1638"/>
      <c r="F11" s="1636" t="s">
        <v>160</v>
      </c>
      <c r="G11" s="1637"/>
      <c r="H11" s="1638"/>
      <c r="I11" s="1636" t="s">
        <v>19</v>
      </c>
      <c r="J11" s="1637"/>
      <c r="K11" s="1638"/>
      <c r="L11" s="1636" t="s">
        <v>159</v>
      </c>
      <c r="M11" s="1637"/>
      <c r="N11" s="1638"/>
      <c r="O11" s="1636" t="s">
        <v>160</v>
      </c>
      <c r="P11" s="1637"/>
      <c r="Q11" s="1638"/>
      <c r="R11" s="1636" t="s">
        <v>19</v>
      </c>
      <c r="S11" s="1637"/>
      <c r="T11" s="1638"/>
      <c r="U11" s="1648"/>
      <c r="V11" s="1649"/>
      <c r="W11" s="1650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  <c r="EG11" s="199"/>
      <c r="EH11" s="199"/>
      <c r="EI11" s="199"/>
      <c r="EJ11" s="199"/>
      <c r="EK11" s="199"/>
      <c r="EL11" s="199"/>
      <c r="EM11" s="199"/>
      <c r="EN11" s="199"/>
      <c r="EO11" s="199"/>
      <c r="EP11" s="199"/>
      <c r="EQ11" s="199"/>
      <c r="ER11" s="199"/>
      <c r="ES11" s="199"/>
      <c r="ET11" s="199"/>
      <c r="EU11" s="199"/>
      <c r="EV11" s="199"/>
      <c r="EW11" s="199"/>
      <c r="EX11" s="199"/>
      <c r="EY11" s="199"/>
      <c r="EZ11" s="199"/>
      <c r="FA11" s="199"/>
      <c r="FB11" s="199"/>
      <c r="FC11" s="199"/>
      <c r="FD11" s="199"/>
      <c r="FE11" s="199"/>
      <c r="FF11" s="199"/>
      <c r="FG11" s="199"/>
      <c r="FH11" s="199"/>
      <c r="FI11" s="199"/>
      <c r="FJ11" s="199"/>
      <c r="FK11" s="199"/>
      <c r="FL11" s="199"/>
      <c r="FM11" s="199"/>
      <c r="FN11" s="199"/>
      <c r="FO11" s="199"/>
      <c r="FP11" s="199"/>
      <c r="FQ11" s="199"/>
      <c r="FR11" s="199"/>
      <c r="FS11" s="199"/>
      <c r="FT11" s="199"/>
      <c r="FU11" s="199"/>
      <c r="FV11" s="199"/>
      <c r="FW11" s="199"/>
      <c r="FX11" s="199"/>
      <c r="FY11" s="199"/>
      <c r="FZ11" s="199"/>
      <c r="GA11" s="199"/>
      <c r="GB11" s="199"/>
      <c r="GC11" s="199"/>
      <c r="GD11" s="199"/>
      <c r="GE11" s="199"/>
      <c r="GF11" s="199"/>
      <c r="GG11" s="199"/>
      <c r="GH11" s="199"/>
      <c r="GI11" s="199"/>
      <c r="GJ11" s="199"/>
      <c r="GK11" s="199"/>
      <c r="GL11" s="199"/>
      <c r="GM11" s="199"/>
      <c r="GN11" s="199"/>
      <c r="GO11" s="199"/>
      <c r="GP11" s="199"/>
      <c r="GQ11" s="199"/>
      <c r="GR11" s="199"/>
      <c r="GS11" s="199"/>
      <c r="GT11" s="199"/>
      <c r="GU11" s="199"/>
      <c r="GV11" s="199"/>
      <c r="GW11" s="199"/>
      <c r="GX11" s="199"/>
      <c r="GY11" s="199"/>
      <c r="GZ11" s="199"/>
      <c r="HA11" s="199"/>
      <c r="HB11" s="199"/>
      <c r="HC11" s="199"/>
      <c r="HD11" s="199"/>
      <c r="HE11" s="199"/>
      <c r="HF11" s="199"/>
      <c r="HG11" s="199"/>
      <c r="HH11" s="199"/>
      <c r="HI11" s="199"/>
      <c r="HJ11" s="199"/>
      <c r="HK11" s="199"/>
      <c r="HL11" s="199"/>
      <c r="HM11" s="199"/>
      <c r="HN11" s="199"/>
      <c r="HO11" s="199"/>
      <c r="HP11" s="199"/>
      <c r="HQ11" s="199"/>
      <c r="HR11" s="199"/>
      <c r="HS11" s="199"/>
      <c r="HT11" s="199"/>
      <c r="HU11" s="199"/>
      <c r="HV11" s="199"/>
      <c r="HW11" s="199"/>
      <c r="HX11" s="199"/>
      <c r="HY11" s="199"/>
      <c r="HZ11" s="199"/>
      <c r="IA11" s="199"/>
      <c r="IB11" s="199"/>
      <c r="IC11" s="199"/>
      <c r="ID11" s="199"/>
      <c r="IE11" s="199"/>
      <c r="IF11" s="199"/>
      <c r="IG11" s="199"/>
      <c r="IH11" s="199"/>
      <c r="II11" s="199"/>
      <c r="IJ11" s="199"/>
      <c r="IK11" s="199"/>
      <c r="IL11" s="199"/>
      <c r="IM11" s="199"/>
      <c r="IN11" s="199"/>
      <c r="IO11" s="199"/>
    </row>
    <row r="12" spans="1:249">
      <c r="A12" s="198"/>
      <c r="B12" s="198"/>
      <c r="C12" s="202" t="s">
        <v>242</v>
      </c>
      <c r="D12" s="203" t="s">
        <v>46</v>
      </c>
      <c r="E12" s="204" t="s">
        <v>47</v>
      </c>
      <c r="F12" s="202" t="s">
        <v>242</v>
      </c>
      <c r="G12" s="203" t="s">
        <v>46</v>
      </c>
      <c r="H12" s="204" t="s">
        <v>47</v>
      </c>
      <c r="I12" s="202" t="s">
        <v>242</v>
      </c>
      <c r="J12" s="203" t="s">
        <v>46</v>
      </c>
      <c r="K12" s="204" t="s">
        <v>47</v>
      </c>
      <c r="L12" s="202" t="s">
        <v>242</v>
      </c>
      <c r="M12" s="203" t="s">
        <v>46</v>
      </c>
      <c r="N12" s="204" t="s">
        <v>47</v>
      </c>
      <c r="O12" s="202" t="s">
        <v>242</v>
      </c>
      <c r="P12" s="203" t="s">
        <v>46</v>
      </c>
      <c r="Q12" s="204" t="s">
        <v>47</v>
      </c>
      <c r="R12" s="202" t="s">
        <v>242</v>
      </c>
      <c r="S12" s="203" t="s">
        <v>46</v>
      </c>
      <c r="T12" s="204" t="s">
        <v>47</v>
      </c>
      <c r="U12" s="198" t="s">
        <v>242</v>
      </c>
      <c r="V12" s="198" t="s">
        <v>46</v>
      </c>
      <c r="W12" s="198" t="s">
        <v>47</v>
      </c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199"/>
      <c r="EH12" s="199"/>
      <c r="EI12" s="199"/>
      <c r="EJ12" s="199"/>
      <c r="EK12" s="199"/>
      <c r="EL12" s="199"/>
      <c r="EM12" s="199"/>
      <c r="EN12" s="199"/>
      <c r="EO12" s="199"/>
      <c r="EP12" s="199"/>
      <c r="EQ12" s="199"/>
      <c r="ER12" s="199"/>
      <c r="ES12" s="199"/>
      <c r="ET12" s="199"/>
      <c r="EU12" s="199"/>
      <c r="EV12" s="199"/>
      <c r="EW12" s="199"/>
      <c r="EX12" s="199"/>
      <c r="EY12" s="199"/>
      <c r="EZ12" s="199"/>
      <c r="FA12" s="199"/>
      <c r="FB12" s="199"/>
      <c r="FC12" s="199"/>
      <c r="FD12" s="199"/>
      <c r="FE12" s="199"/>
      <c r="FF12" s="199"/>
      <c r="FG12" s="199"/>
      <c r="FH12" s="199"/>
      <c r="FI12" s="199"/>
      <c r="FJ12" s="199"/>
      <c r="FK12" s="199"/>
      <c r="FL12" s="199"/>
      <c r="FM12" s="199"/>
      <c r="FN12" s="199"/>
      <c r="FO12" s="199"/>
      <c r="FP12" s="199"/>
      <c r="FQ12" s="199"/>
      <c r="FR12" s="199"/>
      <c r="FS12" s="199"/>
      <c r="FT12" s="199"/>
      <c r="FU12" s="199"/>
      <c r="FV12" s="199"/>
      <c r="FW12" s="199"/>
      <c r="FX12" s="199"/>
      <c r="FY12" s="199"/>
      <c r="FZ12" s="199"/>
      <c r="GA12" s="199"/>
      <c r="GB12" s="199"/>
      <c r="GC12" s="199"/>
      <c r="GD12" s="199"/>
      <c r="GE12" s="199"/>
      <c r="GF12" s="199"/>
      <c r="GG12" s="199"/>
      <c r="GH12" s="199"/>
      <c r="GI12" s="199"/>
      <c r="GJ12" s="199"/>
      <c r="GK12" s="199"/>
      <c r="GL12" s="199"/>
      <c r="GM12" s="199"/>
      <c r="GN12" s="199"/>
      <c r="GO12" s="199"/>
      <c r="GP12" s="199"/>
      <c r="GQ12" s="199"/>
      <c r="GR12" s="199"/>
      <c r="GS12" s="199"/>
      <c r="GT12" s="199"/>
      <c r="GU12" s="199"/>
      <c r="GV12" s="199"/>
      <c r="GW12" s="199"/>
      <c r="GX12" s="199"/>
      <c r="GY12" s="199"/>
      <c r="GZ12" s="199"/>
      <c r="HA12" s="199"/>
      <c r="HB12" s="199"/>
      <c r="HC12" s="199"/>
      <c r="HD12" s="199"/>
      <c r="HE12" s="199"/>
      <c r="HF12" s="199"/>
      <c r="HG12" s="199"/>
      <c r="HH12" s="199"/>
      <c r="HI12" s="199"/>
      <c r="HJ12" s="199"/>
      <c r="HK12" s="199"/>
      <c r="HL12" s="199"/>
      <c r="HM12" s="199"/>
      <c r="HN12" s="199"/>
      <c r="HO12" s="199"/>
      <c r="HP12" s="199"/>
      <c r="HQ12" s="199"/>
      <c r="HR12" s="199"/>
      <c r="HS12" s="199"/>
      <c r="HT12" s="199"/>
      <c r="HU12" s="199"/>
      <c r="HV12" s="199"/>
      <c r="HW12" s="199"/>
      <c r="HX12" s="199"/>
      <c r="HY12" s="199"/>
      <c r="HZ12" s="199"/>
      <c r="IA12" s="199"/>
      <c r="IB12" s="199"/>
      <c r="IC12" s="199"/>
      <c r="ID12" s="199"/>
      <c r="IE12" s="199"/>
      <c r="IF12" s="199"/>
      <c r="IG12" s="199"/>
      <c r="IH12" s="199"/>
      <c r="II12" s="199"/>
      <c r="IJ12" s="199"/>
      <c r="IK12" s="199"/>
      <c r="IL12" s="199"/>
      <c r="IM12" s="199"/>
      <c r="IN12" s="199"/>
      <c r="IO12" s="199"/>
    </row>
    <row r="13" spans="1:249">
      <c r="A13" s="198">
        <v>1</v>
      </c>
      <c r="B13" s="198">
        <v>2</v>
      </c>
      <c r="C13" s="198">
        <v>3</v>
      </c>
      <c r="D13" s="198">
        <v>4</v>
      </c>
      <c r="E13" s="198">
        <v>5</v>
      </c>
      <c r="F13" s="198">
        <v>7</v>
      </c>
      <c r="G13" s="198">
        <v>8</v>
      </c>
      <c r="H13" s="198">
        <v>9</v>
      </c>
      <c r="I13" s="198">
        <v>11</v>
      </c>
      <c r="J13" s="198">
        <v>12</v>
      </c>
      <c r="K13" s="198">
        <v>13</v>
      </c>
      <c r="L13" s="198">
        <v>15</v>
      </c>
      <c r="M13" s="198">
        <v>16</v>
      </c>
      <c r="N13" s="198">
        <v>17</v>
      </c>
      <c r="O13" s="198">
        <v>19</v>
      </c>
      <c r="P13" s="198">
        <v>20</v>
      </c>
      <c r="Q13" s="198">
        <v>21</v>
      </c>
      <c r="R13" s="198">
        <v>23</v>
      </c>
      <c r="S13" s="198">
        <v>24</v>
      </c>
      <c r="T13" s="198">
        <v>25</v>
      </c>
      <c r="U13" s="198">
        <v>27</v>
      </c>
      <c r="V13" s="198">
        <v>28</v>
      </c>
      <c r="W13" s="198">
        <v>29</v>
      </c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5"/>
      <c r="DV13" s="205"/>
      <c r="DW13" s="205"/>
      <c r="DX13" s="205"/>
      <c r="DY13" s="205"/>
      <c r="DZ13" s="205"/>
      <c r="EA13" s="205"/>
      <c r="EB13" s="205"/>
      <c r="EC13" s="205"/>
      <c r="ED13" s="205"/>
      <c r="EE13" s="205"/>
      <c r="EF13" s="205"/>
      <c r="EG13" s="205"/>
      <c r="EH13" s="205"/>
      <c r="EI13" s="205"/>
      <c r="EJ13" s="205"/>
      <c r="EK13" s="205"/>
      <c r="EL13" s="205"/>
      <c r="EM13" s="205"/>
      <c r="EN13" s="205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5"/>
      <c r="FF13" s="205"/>
      <c r="FG13" s="205"/>
      <c r="FH13" s="205"/>
      <c r="FI13" s="205"/>
      <c r="FJ13" s="205"/>
      <c r="FK13" s="205"/>
      <c r="FL13" s="205"/>
      <c r="FM13" s="205"/>
      <c r="FN13" s="205"/>
      <c r="FO13" s="205"/>
      <c r="FP13" s="205"/>
      <c r="FQ13" s="205"/>
      <c r="FR13" s="205"/>
      <c r="FS13" s="205"/>
      <c r="FT13" s="205"/>
      <c r="FU13" s="205"/>
      <c r="FV13" s="205"/>
      <c r="FW13" s="205"/>
      <c r="FX13" s="205"/>
      <c r="FY13" s="205"/>
      <c r="FZ13" s="205"/>
      <c r="GA13" s="205"/>
      <c r="GB13" s="205"/>
      <c r="GC13" s="205"/>
      <c r="GD13" s="205"/>
      <c r="GE13" s="205"/>
      <c r="GF13" s="205"/>
      <c r="GG13" s="205"/>
      <c r="GH13" s="205"/>
      <c r="GI13" s="205"/>
      <c r="GJ13" s="205"/>
      <c r="GK13" s="205"/>
      <c r="GL13" s="205"/>
      <c r="GM13" s="205"/>
      <c r="GN13" s="205"/>
      <c r="GO13" s="205"/>
      <c r="GP13" s="205"/>
      <c r="GQ13" s="205"/>
      <c r="GR13" s="205"/>
      <c r="GS13" s="205"/>
      <c r="GT13" s="205"/>
      <c r="GU13" s="205"/>
      <c r="GV13" s="205"/>
      <c r="GW13" s="205"/>
      <c r="GX13" s="205"/>
      <c r="GY13" s="205"/>
      <c r="GZ13" s="205"/>
      <c r="HA13" s="205"/>
      <c r="HB13" s="205"/>
      <c r="HC13" s="205"/>
      <c r="HD13" s="205"/>
      <c r="HE13" s="205"/>
      <c r="HF13" s="205"/>
      <c r="HG13" s="205"/>
      <c r="HH13" s="205"/>
      <c r="HI13" s="205"/>
      <c r="HJ13" s="205"/>
      <c r="HK13" s="205"/>
      <c r="HL13" s="205"/>
      <c r="HM13" s="205"/>
      <c r="HN13" s="205"/>
      <c r="HO13" s="205"/>
      <c r="HP13" s="205"/>
      <c r="HQ13" s="205"/>
      <c r="HR13" s="205"/>
      <c r="HS13" s="205"/>
      <c r="HT13" s="205"/>
      <c r="HU13" s="205"/>
      <c r="HV13" s="205"/>
      <c r="HW13" s="205"/>
      <c r="HX13" s="205"/>
      <c r="HY13" s="205"/>
      <c r="HZ13" s="205"/>
      <c r="IA13" s="205"/>
      <c r="IB13" s="205"/>
      <c r="IC13" s="205"/>
      <c r="ID13" s="205"/>
      <c r="IE13" s="205"/>
      <c r="IF13" s="205"/>
      <c r="IG13" s="205"/>
      <c r="IH13" s="205"/>
      <c r="II13" s="205"/>
      <c r="IJ13" s="205"/>
      <c r="IK13" s="205"/>
      <c r="IL13" s="205"/>
      <c r="IM13" s="205"/>
      <c r="IN13" s="205"/>
      <c r="IO13" s="205"/>
    </row>
    <row r="14" spans="1:249" ht="12.75" customHeight="1">
      <c r="A14" s="1634" t="s">
        <v>234</v>
      </c>
      <c r="B14" s="1635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206"/>
      <c r="V14" s="207"/>
      <c r="W14" s="207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  <c r="EM14" s="205"/>
      <c r="EN14" s="205"/>
      <c r="EO14" s="205"/>
      <c r="EP14" s="205"/>
      <c r="EQ14" s="205"/>
      <c r="ER14" s="205"/>
      <c r="ES14" s="205"/>
      <c r="ET14" s="205"/>
      <c r="EU14" s="205"/>
      <c r="EV14" s="205"/>
      <c r="EW14" s="205"/>
      <c r="EX14" s="205"/>
      <c r="EY14" s="205"/>
      <c r="EZ14" s="205"/>
      <c r="FA14" s="205"/>
      <c r="FB14" s="205"/>
      <c r="FC14" s="205"/>
      <c r="FD14" s="205"/>
      <c r="FE14" s="205"/>
      <c r="FF14" s="205"/>
      <c r="FG14" s="205"/>
      <c r="FH14" s="205"/>
      <c r="FI14" s="205"/>
      <c r="FJ14" s="205"/>
      <c r="FK14" s="205"/>
      <c r="FL14" s="205"/>
      <c r="FM14" s="205"/>
      <c r="FN14" s="205"/>
      <c r="FO14" s="205"/>
      <c r="FP14" s="205"/>
      <c r="FQ14" s="205"/>
      <c r="FR14" s="205"/>
      <c r="FS14" s="205"/>
      <c r="FT14" s="205"/>
      <c r="FU14" s="205"/>
      <c r="FV14" s="205"/>
      <c r="FW14" s="205"/>
      <c r="FX14" s="205"/>
      <c r="FY14" s="205"/>
      <c r="FZ14" s="205"/>
      <c r="GA14" s="205"/>
      <c r="GB14" s="205"/>
      <c r="GC14" s="205"/>
      <c r="GD14" s="205"/>
      <c r="GE14" s="205"/>
      <c r="GF14" s="205"/>
      <c r="GG14" s="205"/>
      <c r="GH14" s="205"/>
      <c r="GI14" s="205"/>
      <c r="GJ14" s="205"/>
      <c r="GK14" s="205"/>
      <c r="GL14" s="205"/>
      <c r="GM14" s="205"/>
      <c r="GN14" s="205"/>
      <c r="GO14" s="205"/>
      <c r="GP14" s="205"/>
      <c r="GQ14" s="205"/>
      <c r="GR14" s="205"/>
      <c r="GS14" s="205"/>
      <c r="GT14" s="205"/>
      <c r="GU14" s="205"/>
      <c r="GV14" s="205"/>
      <c r="GW14" s="205"/>
      <c r="GX14" s="205"/>
      <c r="GY14" s="205"/>
      <c r="GZ14" s="205"/>
      <c r="HA14" s="205"/>
      <c r="HB14" s="205"/>
      <c r="HC14" s="205"/>
      <c r="HD14" s="205"/>
      <c r="HE14" s="205"/>
      <c r="HF14" s="205"/>
      <c r="HG14" s="205"/>
      <c r="HH14" s="205"/>
      <c r="HI14" s="205"/>
      <c r="HJ14" s="205"/>
      <c r="HK14" s="205"/>
      <c r="HL14" s="205"/>
      <c r="HM14" s="205"/>
      <c r="HN14" s="205"/>
      <c r="HO14" s="205"/>
      <c r="HP14" s="205"/>
      <c r="HQ14" s="205"/>
      <c r="HR14" s="205"/>
      <c r="HS14" s="205"/>
      <c r="HT14" s="205"/>
      <c r="HU14" s="205"/>
      <c r="HV14" s="205"/>
      <c r="HW14" s="205"/>
      <c r="HX14" s="205"/>
      <c r="HY14" s="205"/>
      <c r="HZ14" s="205"/>
      <c r="IA14" s="205"/>
      <c r="IB14" s="205"/>
      <c r="IC14" s="205"/>
      <c r="ID14" s="205"/>
      <c r="IE14" s="205"/>
      <c r="IF14" s="205"/>
      <c r="IG14" s="205"/>
      <c r="IH14" s="205"/>
      <c r="II14" s="205"/>
      <c r="IJ14" s="205"/>
      <c r="IK14" s="205"/>
      <c r="IL14" s="205"/>
      <c r="IM14" s="205"/>
      <c r="IN14" s="205"/>
      <c r="IO14" s="205"/>
    </row>
    <row r="15" spans="1:249">
      <c r="A15" s="208">
        <v>1</v>
      </c>
      <c r="B15" s="209" t="s">
        <v>117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</row>
    <row r="16" spans="1:249">
      <c r="A16" s="208">
        <v>2</v>
      </c>
      <c r="B16" s="211" t="s">
        <v>472</v>
      </c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</row>
    <row r="17" spans="1:23" ht="25.5">
      <c r="A17" s="208">
        <v>3</v>
      </c>
      <c r="B17" s="211" t="s">
        <v>121</v>
      </c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</row>
    <row r="18" spans="1:23" ht="25.5">
      <c r="A18" s="208">
        <v>4</v>
      </c>
      <c r="B18" s="211" t="s">
        <v>119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</row>
    <row r="19" spans="1:23">
      <c r="A19" s="208">
        <v>5</v>
      </c>
      <c r="B19" s="209" t="s">
        <v>120</v>
      </c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</row>
    <row r="20" spans="1:23" ht="12.75" customHeight="1">
      <c r="A20" s="1634" t="s">
        <v>235</v>
      </c>
      <c r="B20" s="1635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</row>
    <row r="21" spans="1:23">
      <c r="A21" s="208">
        <v>6</v>
      </c>
      <c r="B21" s="209" t="s">
        <v>122</v>
      </c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</row>
    <row r="22" spans="1:23">
      <c r="A22" s="208">
        <v>7</v>
      </c>
      <c r="B22" s="209" t="s">
        <v>123</v>
      </c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</row>
    <row r="23" spans="1:23">
      <c r="A23" s="212" t="s">
        <v>7</v>
      </c>
      <c r="B23" s="213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</row>
    <row r="24" spans="1:23">
      <c r="A24" s="212" t="s">
        <v>7</v>
      </c>
      <c r="B24" s="213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</row>
    <row r="25" spans="1:23">
      <c r="A25" s="208" t="s">
        <v>19</v>
      </c>
      <c r="B25" s="209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</row>
    <row r="26" spans="1:23">
      <c r="A26" s="214"/>
      <c r="B26" s="214"/>
    </row>
    <row r="30" spans="1:23">
      <c r="A30" s="1654"/>
      <c r="B30" s="1654"/>
      <c r="C30" s="1654"/>
      <c r="D30" s="1654"/>
      <c r="E30" s="1654"/>
      <c r="F30" s="1654"/>
      <c r="G30" s="1654"/>
      <c r="H30" s="1654"/>
      <c r="I30" s="1654"/>
      <c r="J30" s="215"/>
      <c r="K30" s="215"/>
      <c r="L30" s="215"/>
      <c r="M30" s="215"/>
      <c r="N30" s="215"/>
      <c r="O30" s="1654"/>
      <c r="P30" s="1654"/>
      <c r="Q30" s="1654"/>
      <c r="R30" s="1654"/>
      <c r="S30" s="1654"/>
      <c r="T30" s="1654"/>
      <c r="U30" s="1654"/>
    </row>
    <row r="32" spans="1:23" ht="15.75">
      <c r="A32" s="216" t="s">
        <v>12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R32" s="1656" t="s">
        <v>13</v>
      </c>
      <c r="S32" s="1656"/>
      <c r="T32" s="1656"/>
      <c r="U32" s="1656"/>
    </row>
    <row r="33" spans="1:23" ht="15.75">
      <c r="A33" s="1655" t="s">
        <v>14</v>
      </c>
      <c r="B33" s="1655"/>
      <c r="C33" s="1655"/>
      <c r="D33" s="1655"/>
      <c r="E33" s="1655"/>
      <c r="F33" s="1655"/>
      <c r="G33" s="1655"/>
      <c r="H33" s="1655"/>
      <c r="I33" s="1655"/>
      <c r="J33" s="1655"/>
      <c r="K33" s="1655"/>
      <c r="L33" s="1655"/>
      <c r="M33" s="1655"/>
      <c r="N33" s="1655"/>
      <c r="O33" s="1655"/>
      <c r="P33" s="1655"/>
      <c r="Q33" s="1655"/>
      <c r="R33" s="1655"/>
      <c r="S33" s="1655"/>
      <c r="T33" s="1655"/>
      <c r="U33" s="1655"/>
    </row>
    <row r="34" spans="1:23" ht="15.75">
      <c r="A34" s="1655" t="s">
        <v>15</v>
      </c>
      <c r="B34" s="1655"/>
      <c r="C34" s="1655"/>
      <c r="D34" s="1655"/>
      <c r="E34" s="1655"/>
      <c r="F34" s="1655"/>
      <c r="G34" s="1655"/>
      <c r="H34" s="1655"/>
      <c r="I34" s="1655"/>
      <c r="J34" s="1655"/>
      <c r="K34" s="1655"/>
      <c r="L34" s="1655"/>
      <c r="M34" s="1655"/>
      <c r="N34" s="1655"/>
      <c r="O34" s="1655"/>
      <c r="P34" s="1655"/>
      <c r="Q34" s="1655"/>
      <c r="R34" s="1655"/>
      <c r="S34" s="1655"/>
      <c r="T34" s="1655"/>
      <c r="U34" s="1655"/>
    </row>
    <row r="35" spans="1:23">
      <c r="R35" s="1495" t="s">
        <v>76</v>
      </c>
      <c r="S35" s="1495"/>
      <c r="T35" s="1495"/>
      <c r="U35" s="1495"/>
      <c r="V35" s="1495"/>
      <c r="W35" s="1495"/>
    </row>
  </sheetData>
  <mergeCells count="24">
    <mergeCell ref="R35:W35"/>
    <mergeCell ref="A30:I30"/>
    <mergeCell ref="O30:U30"/>
    <mergeCell ref="A33:U33"/>
    <mergeCell ref="R32:U32"/>
    <mergeCell ref="A34:U34"/>
    <mergeCell ref="O1:U1"/>
    <mergeCell ref="B4:U4"/>
    <mergeCell ref="B6:U6"/>
    <mergeCell ref="A8:B8"/>
    <mergeCell ref="C11:E11"/>
    <mergeCell ref="F11:H11"/>
    <mergeCell ref="I11:K11"/>
    <mergeCell ref="L11:N11"/>
    <mergeCell ref="A20:B20"/>
    <mergeCell ref="A14:B14"/>
    <mergeCell ref="O11:Q11"/>
    <mergeCell ref="V9:W9"/>
    <mergeCell ref="A10:A11"/>
    <mergeCell ref="B10:B11"/>
    <mergeCell ref="C10:K10"/>
    <mergeCell ref="L10:T10"/>
    <mergeCell ref="U10:W11"/>
    <mergeCell ref="R11:T11"/>
  </mergeCells>
  <printOptions horizontalCentered="1"/>
  <pageMargins left="0.70866141732283472" right="0.70866141732283472" top="0.23622047244094491" bottom="0" header="0.31496062992125984" footer="0.31496062992125984"/>
  <pageSetup paperSize="9" scale="70" orientation="landscape" r:id="rId1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101</vt:i4>
      </vt:variant>
      <vt:variant>
        <vt:lpstr>Named Ranges</vt:lpstr>
      </vt:variant>
      <vt:variant>
        <vt:i4>113</vt:i4>
      </vt:variant>
    </vt:vector>
  </HeadingPairs>
  <TitlesOfParts>
    <vt:vector size="214" baseType="lpstr">
      <vt:lpstr>AT-2-S1 BUDGET</vt:lpstr>
      <vt:lpstr>AT_2A_fundflow</vt:lpstr>
      <vt:lpstr>First-Page</vt:lpstr>
      <vt:lpstr>Contents</vt:lpstr>
      <vt:lpstr>Sheet1</vt:lpstr>
      <vt:lpstr>AT-1-Gen_Info </vt:lpstr>
      <vt:lpstr>AT-2-S1 BUDGET (2)</vt:lpstr>
      <vt:lpstr>AT_2A_fundflow (2)</vt:lpstr>
      <vt:lpstr>AT-3</vt:lpstr>
      <vt:lpstr>AT3A_cvrg(Insti)_PY</vt:lpstr>
      <vt:lpstr>AT3B_cvrg(Insti)_UPY </vt:lpstr>
      <vt:lpstr>AT3C_cvrg(Insti)_UPY </vt:lpstr>
      <vt:lpstr>AT-4enrolment vs availed_PY</vt:lpstr>
      <vt:lpstr>AT-4Aenrolment vs availed_UPY</vt:lpstr>
      <vt:lpstr>AT-4B</vt:lpstr>
      <vt:lpstr>T5_PLAN_vs_PRFM</vt:lpstr>
      <vt:lpstr>T5A_PLAN_vs_PRFM </vt:lpstr>
      <vt:lpstr>T5B_PLAN_vs_PRFM  (2)</vt:lpstr>
      <vt:lpstr>T5C_Drought_PLAN_vs_PRFM </vt:lpstr>
      <vt:lpstr>T5D_Drought_PLAN_vs_PRFM  </vt:lpstr>
      <vt:lpstr>T6_FG_py_Utlsn</vt:lpstr>
      <vt:lpstr>T6A_FG_Upy_Utlsn </vt:lpstr>
      <vt:lpstr>T6B_Pay_FG_FCI_Pry</vt:lpstr>
      <vt:lpstr>T6C_Coarse_Grain</vt:lpstr>
      <vt:lpstr>T7_CC_PY_Utlsn</vt:lpstr>
      <vt:lpstr>T7ACC_UPY_Utlsn </vt:lpstr>
      <vt:lpstr>AT-8_Hon_CCH_Pry</vt:lpstr>
      <vt:lpstr>AT-8A_Hon_CCH_UPry</vt:lpstr>
      <vt:lpstr>AT9_TA</vt:lpstr>
      <vt:lpstr>AT10_MME</vt:lpstr>
      <vt:lpstr>AT10A_</vt:lpstr>
      <vt:lpstr>AT-10 B</vt:lpstr>
      <vt:lpstr>AT-10 C</vt:lpstr>
      <vt:lpstr>AT-10D</vt:lpstr>
      <vt:lpstr>AT-10 E</vt:lpstr>
      <vt:lpstr>T6_FG_PRY_Utlsn</vt:lpstr>
      <vt:lpstr>T6A_FG_UPRY_Utlsn</vt:lpstr>
      <vt:lpstr>T6B_Pay_FG_FCI-PRY</vt:lpstr>
      <vt:lpstr>T6B_Pay_FG_FCI-UPRY</vt:lpstr>
      <vt:lpstr>T6C_Coarse_Grain (2)</vt:lpstr>
      <vt:lpstr>T7_CC_PY_Utlsn Final</vt:lpstr>
      <vt:lpstr>T7A_CC_UPY_Utlsn Final</vt:lpstr>
      <vt:lpstr>AT-8_Hon_CCH_Pry (2)</vt:lpstr>
      <vt:lpstr>AT-8A_Hon_CCH_UPry (2)</vt:lpstr>
      <vt:lpstr>AT9_TA PS MS</vt:lpstr>
      <vt:lpstr>AT10_MME Final</vt:lpstr>
      <vt:lpstr>AT10A_ (2)</vt:lpstr>
      <vt:lpstr>AT-10 B (2)</vt:lpstr>
      <vt:lpstr>AT-10 C (2)</vt:lpstr>
      <vt:lpstr>AT 10-D 2017-18 (AWP)</vt:lpstr>
      <vt:lpstr>AT-10 E </vt:lpstr>
      <vt:lpstr>AT-10 F Drinking Water</vt:lpstr>
      <vt:lpstr>AT11_KS Year wise</vt:lpstr>
      <vt:lpstr>AT11A_KS-District wise</vt:lpstr>
      <vt:lpstr>AT12_KD-New-f</vt:lpstr>
      <vt:lpstr>AT12A_KD-Replacement-f</vt:lpstr>
      <vt:lpstr>Mode of cooking</vt:lpstr>
      <vt:lpstr>AT-13Mode of cooking (2)</vt:lpstr>
      <vt:lpstr>AT-14</vt:lpstr>
      <vt:lpstr>AT-14 A</vt:lpstr>
      <vt:lpstr>AT-15</vt:lpstr>
      <vt:lpstr>AT-16</vt:lpstr>
      <vt:lpstr>AT-16 (2)</vt:lpstr>
      <vt:lpstr>AT_17_Coverage-RBSK </vt:lpstr>
      <vt:lpstr>AT18_Details_Community </vt:lpstr>
      <vt:lpstr>AT_19_Impl_Agency</vt:lpstr>
      <vt:lpstr>AT_20_CentralCookingagency </vt:lpstr>
      <vt:lpstr>AT-21</vt:lpstr>
      <vt:lpstr>AT_19_Impl_Agency (2)</vt:lpstr>
      <vt:lpstr>AT_20_CentralCookingagency  (3)</vt:lpstr>
      <vt:lpstr>AT-21 (3)</vt:lpstr>
      <vt:lpstr>AT-22</vt:lpstr>
      <vt:lpstr>AT-23 MIS</vt:lpstr>
      <vt:lpstr>AT-23A _AMS</vt:lpstr>
      <vt:lpstr>AT-24</vt:lpstr>
      <vt:lpstr>AT-25</vt:lpstr>
      <vt:lpstr>Sheet1 (2)</vt:lpstr>
      <vt:lpstr>AT26_NoWD</vt:lpstr>
      <vt:lpstr>AT26A_NoWD</vt:lpstr>
      <vt:lpstr>AT-23_MIS</vt:lpstr>
      <vt:lpstr>AT-23A _AMS-</vt:lpstr>
      <vt:lpstr>AT-24 (2)</vt:lpstr>
      <vt:lpstr>AT-25 (2)</vt:lpstr>
      <vt:lpstr>AT26_NoWD (2)</vt:lpstr>
      <vt:lpstr>AT26A_NoWD (2)</vt:lpstr>
      <vt:lpstr>AT27_FG_PRY New Child</vt:lpstr>
      <vt:lpstr>AT27A_FG_UPRY_New Child</vt:lpstr>
      <vt:lpstr>AT27B_FG_NCLP New Child</vt:lpstr>
      <vt:lpstr>AT27C_FG_Drought-PRY New Child</vt:lpstr>
      <vt:lpstr>AT27D_FG_Drought UPRY New Child</vt:lpstr>
      <vt:lpstr>AT_28_RqmtKitchen</vt:lpstr>
      <vt:lpstr>AT-28A_RqmtPlinthArea</vt:lpstr>
      <vt:lpstr>AT29_K_D</vt:lpstr>
      <vt:lpstr>AT-30_Coook-cum-Helper (2)</vt:lpstr>
      <vt:lpstr>AT_31_Budget_provision Nor+Dro </vt:lpstr>
      <vt:lpstr>AT32_Drought Pry Util (2)</vt:lpstr>
      <vt:lpstr>AT-32A Drought UPry Util (2)</vt:lpstr>
      <vt:lpstr>AT-30_Coook-cum-Helper</vt:lpstr>
      <vt:lpstr>AT_31_Budget_provision </vt:lpstr>
      <vt:lpstr>AT32_Drought Pry Util</vt:lpstr>
      <vt:lpstr>AT-32A Drought UPry Util</vt:lpstr>
      <vt:lpstr>'AT_17_Coverage-RBSK '!Print_Area</vt:lpstr>
      <vt:lpstr>AT_19_Impl_Agency!Print_Area</vt:lpstr>
      <vt:lpstr>'AT_19_Impl_Agency (2)'!Print_Area</vt:lpstr>
      <vt:lpstr>'AT_20_CentralCookingagency '!Print_Area</vt:lpstr>
      <vt:lpstr>'AT_20_CentralCookingagency  (3)'!Print_Area</vt:lpstr>
      <vt:lpstr>AT_28_RqmtKitchen!Print_Area</vt:lpstr>
      <vt:lpstr>AT_2A_fundflow!Print_Area</vt:lpstr>
      <vt:lpstr>'AT_2A_fundflow (2)'!Print_Area</vt:lpstr>
      <vt:lpstr>'AT_31_Budget_provision '!Print_Area</vt:lpstr>
      <vt:lpstr>'AT_31_Budget_provision Nor+Dro '!Print_Area</vt:lpstr>
      <vt:lpstr>'AT-10 B'!Print_Area</vt:lpstr>
      <vt:lpstr>'AT-10 B (2)'!Print_Area</vt:lpstr>
      <vt:lpstr>'AT-10 C'!Print_Area</vt:lpstr>
      <vt:lpstr>'AT-10 C (2)'!Print_Area</vt:lpstr>
      <vt:lpstr>'AT-10 E'!Print_Area</vt:lpstr>
      <vt:lpstr>'AT-10 E '!Print_Area</vt:lpstr>
      <vt:lpstr>'AT-10 F Drinking Water'!Print_Area</vt:lpstr>
      <vt:lpstr>AT10_MME!Print_Area</vt:lpstr>
      <vt:lpstr>'AT10_MME Final'!Print_Area</vt:lpstr>
      <vt:lpstr>AT10A_!Print_Area</vt:lpstr>
      <vt:lpstr>'AT10A_ (2)'!Print_Area</vt:lpstr>
      <vt:lpstr>'AT-10D'!Print_Area</vt:lpstr>
      <vt:lpstr>'AT11_KS Year wise'!Print_Area</vt:lpstr>
      <vt:lpstr>'AT11A_KS-District wise'!Print_Area</vt:lpstr>
      <vt:lpstr>'AT12_KD-New-f'!Print_Area</vt:lpstr>
      <vt:lpstr>'AT12A_KD-Replacement-f'!Print_Area</vt:lpstr>
      <vt:lpstr>'AT-13Mode of cooking (2)'!Print_Area</vt:lpstr>
      <vt:lpstr>'AT-14'!Print_Area</vt:lpstr>
      <vt:lpstr>'AT-14 A'!Print_Area</vt:lpstr>
      <vt:lpstr>'AT-15'!Print_Area</vt:lpstr>
      <vt:lpstr>'AT-16'!Print_Area</vt:lpstr>
      <vt:lpstr>'AT-16 (2)'!Print_Area</vt:lpstr>
      <vt:lpstr>'AT18_Details_Community '!Print_Area</vt:lpstr>
      <vt:lpstr>'AT-1-Gen_Info '!Print_Area</vt:lpstr>
      <vt:lpstr>'AT-23_MIS'!Print_Area</vt:lpstr>
      <vt:lpstr>'AT-23A _AMS-'!Print_Area</vt:lpstr>
      <vt:lpstr>'AT-24'!Print_Area</vt:lpstr>
      <vt:lpstr>'AT-24 (2)'!Print_Area</vt:lpstr>
      <vt:lpstr>AT26_NoWD!Print_Area</vt:lpstr>
      <vt:lpstr>'AT26_NoWD (2)'!Print_Area</vt:lpstr>
      <vt:lpstr>AT26A_NoWD!Print_Area</vt:lpstr>
      <vt:lpstr>'AT26A_NoWD (2)'!Print_Area</vt:lpstr>
      <vt:lpstr>'AT27_FG_PRY New Child'!Print_Area</vt:lpstr>
      <vt:lpstr>'AT27A_FG_UPRY_New Child'!Print_Area</vt:lpstr>
      <vt:lpstr>'AT27B_FG_NCLP New Child'!Print_Area</vt:lpstr>
      <vt:lpstr>'AT27C_FG_Drought-PRY New Child'!Print_Area</vt:lpstr>
      <vt:lpstr>'AT27D_FG_Drought UPRY New Child'!Print_Area</vt:lpstr>
      <vt:lpstr>'AT-28A_RqmtPlinthArea'!Print_Area</vt:lpstr>
      <vt:lpstr>AT29_K_D!Print_Area</vt:lpstr>
      <vt:lpstr>'AT-2-S1 BUDGET'!Print_Area</vt:lpstr>
      <vt:lpstr>'AT-2-S1 BUDGET (2)'!Print_Area</vt:lpstr>
      <vt:lpstr>'AT-3'!Print_Area</vt:lpstr>
      <vt:lpstr>'AT-30_Coook-cum-Helper'!Print_Area</vt:lpstr>
      <vt:lpstr>'AT-30_Coook-cum-Helper (2)'!Print_Area</vt:lpstr>
      <vt:lpstr>'AT32_Drought Pry Util'!Print_Area</vt:lpstr>
      <vt:lpstr>'AT32_Drought Pry Util (2)'!Print_Area</vt:lpstr>
      <vt:lpstr>'AT-32A Drought UPry Util'!Print_Area</vt:lpstr>
      <vt:lpstr>'AT-32A Drought UPry Util (2)'!Print_Area</vt:lpstr>
      <vt:lpstr>'AT3A_cvrg(Insti)_PY'!Print_Area</vt:lpstr>
      <vt:lpstr>'AT3B_cvrg(Insti)_UPY '!Print_Area</vt:lpstr>
      <vt:lpstr>'AT3C_cvrg(Insti)_UPY '!Print_Area</vt:lpstr>
      <vt:lpstr>'AT-4Aenrolment vs availed_UPY'!Print_Area</vt:lpstr>
      <vt:lpstr>'AT-4B'!Print_Area</vt:lpstr>
      <vt:lpstr>'AT-4enrolment vs availed_PY'!Print_Area</vt:lpstr>
      <vt:lpstr>'AT-8_Hon_CCH_Pry'!Print_Area</vt:lpstr>
      <vt:lpstr>'AT-8_Hon_CCH_Pry (2)'!Print_Area</vt:lpstr>
      <vt:lpstr>'AT-8A_Hon_CCH_UPry'!Print_Area</vt:lpstr>
      <vt:lpstr>'AT-8A_Hon_CCH_UPry (2)'!Print_Area</vt:lpstr>
      <vt:lpstr>AT9_TA!Print_Area</vt:lpstr>
      <vt:lpstr>'AT9_TA PS MS'!Print_Area</vt:lpstr>
      <vt:lpstr>Contents!Print_Area</vt:lpstr>
      <vt:lpstr>'Mode of cooking'!Print_Area</vt:lpstr>
      <vt:lpstr>Sheet1!Print_Area</vt:lpstr>
      <vt:lpstr>'Sheet1 (2)'!Print_Area</vt:lpstr>
      <vt:lpstr>T5_PLAN_vs_PRFM!Print_Area</vt:lpstr>
      <vt:lpstr>'T5A_PLAN_vs_PRFM '!Print_Area</vt:lpstr>
      <vt:lpstr>'T5B_PLAN_vs_PRFM  (2)'!Print_Area</vt:lpstr>
      <vt:lpstr>'T5C_Drought_PLAN_vs_PRFM '!Print_Area</vt:lpstr>
      <vt:lpstr>'T5D_Drought_PLAN_vs_PRFM  '!Print_Area</vt:lpstr>
      <vt:lpstr>T6_FG_PRY_Utlsn!Print_Area</vt:lpstr>
      <vt:lpstr>T6_FG_py_Utlsn!Print_Area</vt:lpstr>
      <vt:lpstr>T6A_FG_UPRY_Utlsn!Print_Area</vt:lpstr>
      <vt:lpstr>'T6A_FG_Upy_Utlsn '!Print_Area</vt:lpstr>
      <vt:lpstr>T6B_Pay_FG_FCI_Pry!Print_Area</vt:lpstr>
      <vt:lpstr>'T6B_Pay_FG_FCI-PRY'!Print_Area</vt:lpstr>
      <vt:lpstr>'T6B_Pay_FG_FCI-UPRY'!Print_Area</vt:lpstr>
      <vt:lpstr>T6C_Coarse_Grain!Print_Area</vt:lpstr>
      <vt:lpstr>'T6C_Coarse_Grain (2)'!Print_Area</vt:lpstr>
      <vt:lpstr>T7_CC_PY_Utlsn!Print_Area</vt:lpstr>
      <vt:lpstr>'T7_CC_PY_Utlsn Final'!Print_Area</vt:lpstr>
      <vt:lpstr>'T7A_CC_UPY_Utlsn Final'!Print_Area</vt:lpstr>
      <vt:lpstr>'T7ACC_UPY_Utlsn '!Print_Area</vt:lpstr>
      <vt:lpstr>'AT_17_Coverage-RBSK '!Print_Titles</vt:lpstr>
      <vt:lpstr>'AT_19_Impl_Agency (2)'!Print_Titles</vt:lpstr>
      <vt:lpstr>'AT_20_CentralCookingagency  (3)'!Print_Titles</vt:lpstr>
      <vt:lpstr>'AT-10 B (2)'!Print_Titles</vt:lpstr>
      <vt:lpstr>'AT-10 C (2)'!Print_Titles</vt:lpstr>
      <vt:lpstr>'AT10A_ (2)'!Print_Titles</vt:lpstr>
      <vt:lpstr>'AT-13Mode of cooking (2)'!Print_Titles</vt:lpstr>
      <vt:lpstr>'AT-16 (2)'!Print_Titles</vt:lpstr>
      <vt:lpstr>'AT-21 (3)'!Print_Titles</vt:lpstr>
      <vt:lpstr>'AT-24 (2)'!Print_Titles</vt:lpstr>
      <vt:lpstr>'AT32_Drought Pry Util (2)'!Print_Titles</vt:lpstr>
      <vt:lpstr>'AT-32A Drought UPry Util (2)'!Print_Titles</vt:lpstr>
      <vt:lpstr>'AT-8_Hon_CCH_Pry (2)'!Print_Titles</vt:lpstr>
      <vt:lpstr>'AT-8A_Hon_CCH_UPry (2)'!Print_Titles</vt:lpstr>
      <vt:lpstr>'AT9_TA PS MS'!Print_Titles</vt:lpstr>
      <vt:lpstr>T6_FG_PRY_Utlsn!Print_Titles</vt:lpstr>
      <vt:lpstr>T6A_FG_UPRY_Utlsn!Print_Titles</vt:lpstr>
      <vt:lpstr>'T6B_Pay_FG_FCI-PRY'!Print_Titles</vt:lpstr>
      <vt:lpstr>'T6B_Pay_FG_FCI-UPRY'!Print_Titles</vt:lpstr>
      <vt:lpstr>'T7_CC_PY_Utlsn Final'!Print_Titles</vt:lpstr>
      <vt:lpstr>'T7A_CC_UPY_Utlsn Final'!Print_Titles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2018-06-14T11:17:05Z</cp:lastPrinted>
  <dcterms:created xsi:type="dcterms:W3CDTF">1996-10-14T23:33:28Z</dcterms:created>
  <dcterms:modified xsi:type="dcterms:W3CDTF">2018-06-27T07:04:18Z</dcterms:modified>
</cp:coreProperties>
</file>